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walker.local\dfs\Group\C_leistung\C1_vm\swiss_dental_hygienists\2017\04_berufspolitik\01_selbstständigkeit\04_modellpraxis\"/>
    </mc:Choice>
  </mc:AlternateContent>
  <bookViews>
    <workbookView xWindow="0" yWindow="0" windowWidth="11310" windowHeight="12300" activeTab="3"/>
  </bookViews>
  <sheets>
    <sheet name="Form.1  Std.+Lohnkosten" sheetId="1" r:id="rId1"/>
    <sheet name="Form.2  Planbilanz " sheetId="5" r:id="rId2"/>
    <sheet name="Form.3 Plan-ER " sheetId="4" r:id="rId3"/>
    <sheet name="Form.4  Kalkulation+break even" sheetId="6" r:id="rId4"/>
  </sheets>
  <calcPr calcId="152511"/>
</workbook>
</file>

<file path=xl/calcChain.xml><?xml version="1.0" encoding="utf-8"?>
<calcChain xmlns="http://schemas.openxmlformats.org/spreadsheetml/2006/main">
  <c r="B14" i="4" l="1"/>
  <c r="B16" i="4"/>
  <c r="B18" i="4"/>
  <c r="B21" i="4"/>
  <c r="B22" i="4"/>
  <c r="B23" i="4"/>
  <c r="B24" i="4"/>
  <c r="B25" i="4"/>
  <c r="B26" i="4"/>
  <c r="B27" i="4"/>
  <c r="B28" i="4"/>
  <c r="B29" i="4"/>
  <c r="B30" i="4"/>
  <c r="B31" i="4"/>
  <c r="B32" i="4"/>
  <c r="B34" i="4"/>
  <c r="B36" i="4"/>
  <c r="C13" i="4"/>
  <c r="C6" i="1"/>
  <c r="D12" i="1"/>
  <c r="C13" i="1"/>
  <c r="D16" i="6"/>
  <c r="C22" i="1"/>
  <c r="E34" i="5"/>
  <c r="D11" i="5"/>
  <c r="E11" i="5"/>
  <c r="D17" i="5"/>
  <c r="E17" i="5"/>
  <c r="E24" i="5"/>
  <c r="D31" i="5"/>
  <c r="E31" i="5"/>
  <c r="E33" i="5"/>
  <c r="C29" i="1"/>
  <c r="B9" i="4"/>
  <c r="D37" i="5"/>
  <c r="D21" i="5"/>
  <c r="E37" i="5"/>
  <c r="D8" i="1"/>
  <c r="D23" i="5"/>
  <c r="F11" i="5"/>
  <c r="F31" i="5"/>
  <c r="E45" i="5"/>
  <c r="D49" i="5"/>
  <c r="C21" i="4"/>
  <c r="F17" i="5"/>
  <c r="F37" i="5"/>
  <c r="D39" i="5"/>
  <c r="C33" i="1"/>
  <c r="C14" i="4"/>
  <c r="F45" i="5"/>
  <c r="D41" i="5"/>
  <c r="D43" i="5"/>
  <c r="D7" i="6"/>
  <c r="D18" i="1"/>
  <c r="D17" i="1"/>
  <c r="D13" i="1"/>
  <c r="D11" i="1"/>
  <c r="D9" i="1"/>
  <c r="D19" i="1"/>
  <c r="D15" i="1"/>
  <c r="D21" i="1"/>
  <c r="C34" i="4"/>
  <c r="D22" i="1"/>
  <c r="C15" i="1"/>
  <c r="C24" i="1"/>
  <c r="D24" i="1"/>
  <c r="D20" i="1"/>
  <c r="D10" i="1"/>
  <c r="D31" i="6"/>
  <c r="D32" i="6"/>
  <c r="D17" i="6"/>
  <c r="D18" i="6"/>
  <c r="D19" i="6"/>
  <c r="D23" i="6"/>
  <c r="D9" i="6"/>
  <c r="D8" i="6"/>
  <c r="D10" i="6"/>
  <c r="D11" i="6"/>
  <c r="D12" i="6"/>
  <c r="D22" i="6"/>
  <c r="D24" i="6"/>
  <c r="D26" i="6"/>
  <c r="E18" i="6"/>
  <c r="C6" i="4"/>
  <c r="D32" i="4"/>
  <c r="D22" i="4"/>
  <c r="D19" i="4"/>
  <c r="D16" i="4"/>
  <c r="C36" i="4"/>
  <c r="D36" i="4"/>
  <c r="E10" i="6"/>
  <c r="E11" i="6"/>
  <c r="E12" i="6"/>
  <c r="D18" i="4"/>
  <c r="D25" i="4"/>
  <c r="E19" i="6"/>
  <c r="D27" i="4"/>
  <c r="D31" i="4"/>
  <c r="D29" i="4"/>
  <c r="D23" i="4"/>
  <c r="D14" i="4"/>
  <c r="D34" i="4"/>
  <c r="D11" i="4"/>
  <c r="D9" i="4"/>
  <c r="D13" i="4"/>
  <c r="D24" i="4"/>
  <c r="D30" i="4"/>
  <c r="D26" i="4"/>
  <c r="D21" i="4"/>
  <c r="D28" i="4"/>
</calcChain>
</file>

<file path=xl/sharedStrings.xml><?xml version="1.0" encoding="utf-8"?>
<sst xmlns="http://schemas.openxmlformats.org/spreadsheetml/2006/main" count="155" uniqueCount="142">
  <si>
    <t>Pos.</t>
  </si>
  <si>
    <t>Prozent</t>
  </si>
  <si>
    <t>Werte</t>
  </si>
  <si>
    <t xml:space="preserve"> - Ferien</t>
  </si>
  <si>
    <t xml:space="preserve"> - Krankheit/Unfall</t>
  </si>
  <si>
    <t>3=1-2</t>
  </si>
  <si>
    <t xml:space="preserve">Präzenzeit in der Praxis </t>
  </si>
  <si>
    <t xml:space="preserve"> - Administration, Buchhaltung, Geschäftsführung allgemein</t>
  </si>
  <si>
    <t>5=3-4</t>
  </si>
  <si>
    <t xml:space="preserve">Lohn je Monat brutto, ohne Personalnebenkosten </t>
  </si>
  <si>
    <t>Total Bruttolohn pro Jahr</t>
  </si>
  <si>
    <t>8=6x7</t>
  </si>
  <si>
    <t xml:space="preserve">                              - Sozialnebenkosten in Franken</t>
  </si>
  <si>
    <r>
      <t xml:space="preserve"> - Sozialnebenkosten in % vom Bruttolohn </t>
    </r>
    <r>
      <rPr>
        <sz val="8"/>
        <rFont val="Arial"/>
        <family val="2"/>
      </rPr>
      <t>(Form.1, Zeile 21)</t>
    </r>
  </si>
  <si>
    <r>
      <t xml:space="preserve"> - Übrige Personalnebenkosten: Schulung etc. </t>
    </r>
    <r>
      <rPr>
        <sz val="8"/>
        <rFont val="Arial"/>
        <family val="2"/>
      </rPr>
      <t>(Erfahrungswert, Plan)</t>
    </r>
  </si>
  <si>
    <r>
      <t xml:space="preserve"> - Betriebsversicherungen </t>
    </r>
    <r>
      <rPr>
        <sz val="8"/>
        <rFont val="Arial"/>
        <family val="2"/>
      </rPr>
      <t>(Erfahrungswert, Plan)</t>
    </r>
  </si>
  <si>
    <r>
      <t xml:space="preserve"> - Porti, Telefon, Bankspesen </t>
    </r>
    <r>
      <rPr>
        <sz val="8"/>
        <rFont val="Arial"/>
        <family val="2"/>
      </rPr>
      <t>(Erfahrungswert, Planung)</t>
    </r>
  </si>
  <si>
    <r>
      <t xml:space="preserve"> - Büro- und Verwaltungskosten, Treuhand, Beratung </t>
    </r>
    <r>
      <rPr>
        <sz val="8"/>
        <rFont val="Arial"/>
        <family val="2"/>
      </rPr>
      <t>(Erfahrung,Plan)</t>
    </r>
  </si>
  <si>
    <r>
      <t xml:space="preserve"> - Werbung, Auftritt, PR, Sponsoring etc. </t>
    </r>
    <r>
      <rPr>
        <sz val="8"/>
        <rFont val="Arial"/>
        <family val="2"/>
      </rPr>
      <t>(Planung)</t>
    </r>
  </si>
  <si>
    <t>Betriebs-notw. Netto-Vermögen</t>
  </si>
  <si>
    <t>Flüssige Mittel (Kasse, Post, Bank)</t>
  </si>
  <si>
    <t>Debitoren und sonstige Guthaben</t>
  </si>
  <si>
    <t xml:space="preserve">Betriebseinrichtungen (Umbauten, Mobiliar) </t>
  </si>
  <si>
    <t>Fahrzeuge</t>
  </si>
  <si>
    <t>Betriebliches Anlagevermögen</t>
  </si>
  <si>
    <t>Betriebliches Umlaufvermögen</t>
  </si>
  <si>
    <t>Liegenschaften</t>
  </si>
  <si>
    <t xml:space="preserve">Anderes </t>
  </si>
  <si>
    <r>
      <t xml:space="preserve">Anlagevermögen </t>
    </r>
    <r>
      <rPr>
        <sz val="10"/>
        <rFont val="Arial"/>
        <family val="2"/>
      </rPr>
      <t>(nicht betriebsnotwendig)</t>
    </r>
  </si>
  <si>
    <t>Total Aktiven</t>
  </si>
  <si>
    <t>Betriebsnotwendiges Vermögen</t>
  </si>
  <si>
    <t>Aktiven:</t>
  </si>
  <si>
    <t>Passiven:</t>
  </si>
  <si>
    <t>Kreditoren</t>
  </si>
  <si>
    <t>kurzfr. Kto.Korrent-Kredit</t>
  </si>
  <si>
    <t>kurzfr. Fremdkapital</t>
  </si>
  <si>
    <t>Hypotheken</t>
  </si>
  <si>
    <t>Sonstiges langfr. Fremdkapital</t>
  </si>
  <si>
    <t>Langfristiges Fremdkapital</t>
  </si>
  <si>
    <t>Total Fremdkapital</t>
  </si>
  <si>
    <t>Total Passiven</t>
  </si>
  <si>
    <t>25=14-24</t>
  </si>
  <si>
    <r>
      <t xml:space="preserve">Betriebsnotw. Nettovermögen </t>
    </r>
    <r>
      <rPr>
        <sz val="8"/>
        <rFont val="Arial"/>
        <family val="2"/>
      </rPr>
      <t>(15-19-23)</t>
    </r>
  </si>
  <si>
    <t>Kalk. Zinsen betr.notw. Nettovermögen in %</t>
  </si>
  <si>
    <t>Kalk. Zinsen betr.notw. Nettovermögen in CHF</t>
  </si>
  <si>
    <t>Verkaufskosten einer Behandlungs-Stunde:</t>
  </si>
  <si>
    <t xml:space="preserve"> = Selbstkosten einer Behandlungsstunde</t>
  </si>
  <si>
    <t xml:space="preserve"> + individueller Risiko/Gewinnzuschlag</t>
  </si>
  <si>
    <t>Betrag</t>
  </si>
  <si>
    <t>Wert</t>
  </si>
  <si>
    <t>5=3+4</t>
  </si>
  <si>
    <r>
      <t xml:space="preserve"> - Materialkosten der verkauften Produkte: </t>
    </r>
    <r>
      <rPr>
        <sz val="8"/>
        <rFont val="Arial"/>
        <family val="2"/>
      </rPr>
      <t>(Erfahrungswert einsetzen)</t>
    </r>
  </si>
  <si>
    <r>
      <t xml:space="preserve">Materialeinkaufskosten </t>
    </r>
    <r>
      <rPr>
        <sz val="8"/>
        <rFont val="Arial"/>
        <family val="2"/>
      </rPr>
      <t>(gem. Erfolgsrechn. Form. 3, Zeile 2)</t>
    </r>
  </si>
  <si>
    <t xml:space="preserve">Durchschnittliche Materialeinkaufskosten je Behandlungs-Stunde: </t>
  </si>
  <si>
    <t>9=7+8</t>
  </si>
  <si>
    <r>
      <t xml:space="preserve"> = </t>
    </r>
    <r>
      <rPr>
        <b/>
        <sz val="10"/>
        <rFont val="Arial"/>
        <family val="2"/>
      </rPr>
      <t>Materialverkaufskosten je Behandl.Std</t>
    </r>
    <r>
      <rPr>
        <sz val="10"/>
        <rFont val="Arial"/>
        <family val="2"/>
      </rPr>
      <t>. ohne MWSt.</t>
    </r>
  </si>
  <si>
    <t>Material/Produkte-Verkaufskosten:</t>
  </si>
  <si>
    <t>Berechnung Soll-Umsatz inkl. Produkteverkauf:</t>
  </si>
  <si>
    <r>
      <t xml:space="preserve">Bruttogewinn I: </t>
    </r>
    <r>
      <rPr>
        <sz val="8"/>
        <rFont val="Arial"/>
        <family val="2"/>
      </rPr>
      <t>Anz. Verkaufs-Std. * Verkaufskosten je Behandl.Std.</t>
    </r>
  </si>
  <si>
    <r>
      <t xml:space="preserve"> + Materialverkaufskosten: </t>
    </r>
    <r>
      <rPr>
        <sz val="8"/>
        <rFont val="Arial"/>
        <family val="2"/>
      </rPr>
      <t>Anz. Behandl.Std. * Materialverkaufskosten</t>
    </r>
  </si>
  <si>
    <r>
      <t xml:space="preserve">Durchschn.Verrechnungssatz/Behandl.Std. </t>
    </r>
    <r>
      <rPr>
        <b/>
        <sz val="8"/>
        <rFont val="Arial"/>
        <family val="2"/>
      </rPr>
      <t>inkl. Materialverkauf</t>
    </r>
  </si>
  <si>
    <t>7=6:20</t>
  </si>
  <si>
    <t>10=5*20</t>
  </si>
  <si>
    <t>11=9*20</t>
  </si>
  <si>
    <t>13=12:20</t>
  </si>
  <si>
    <t>Anzahl der Lohnzahlungen pro Jahr (normalerweise 13 x)</t>
  </si>
  <si>
    <t>Eingabe möglich</t>
  </si>
  <si>
    <t>Berechnung der Lohnkosten in Franken:</t>
  </si>
  <si>
    <r>
      <t xml:space="preserve">Eingabe möglich, </t>
    </r>
    <r>
      <rPr>
        <u/>
        <sz val="10"/>
        <rFont val="Arial"/>
        <family val="2"/>
      </rPr>
      <t>Aufwände negativ eingeben</t>
    </r>
  </si>
  <si>
    <t>Kennzahlen: Soll-Umsatz je Tag, je behandelten Kunde usw.</t>
  </si>
  <si>
    <r>
      <t xml:space="preserve"> + Material-GK-zuschlag für Lagerung, Risiko + Gewinn </t>
    </r>
    <r>
      <rPr>
        <sz val="8"/>
        <rFont val="Arial"/>
        <family val="2"/>
      </rPr>
      <t>(individuell)</t>
    </r>
  </si>
  <si>
    <t>Materialvorräte (Behandlung + Verkauf)</t>
  </si>
  <si>
    <t>Langfristige Darlehensschulden Bank</t>
  </si>
  <si>
    <t>Eigenkapitalverzinsung:</t>
  </si>
  <si>
    <t xml:space="preserve"> - Sonstige Betriebskosten 1: Verbandsbeitrag, andere Beiträge</t>
  </si>
  <si>
    <t xml:space="preserve"> - Reservezeile</t>
  </si>
  <si>
    <t>1b</t>
  </si>
  <si>
    <r>
      <t xml:space="preserve">Bereinigtes Eigenkapital </t>
    </r>
    <r>
      <rPr>
        <b/>
        <u/>
        <sz val="10"/>
        <rFont val="Arial"/>
        <family val="2"/>
      </rPr>
      <t>inkl. Gewinn</t>
    </r>
  </si>
  <si>
    <t>12=10+11</t>
  </si>
  <si>
    <r>
      <t xml:space="preserve"> = </t>
    </r>
    <r>
      <rPr>
        <b/>
        <sz val="10"/>
        <rFont val="Arial"/>
        <family val="2"/>
      </rPr>
      <t xml:space="preserve">Soll-Nettoumsatz inkl. Produkteverkauf </t>
    </r>
    <r>
      <rPr>
        <sz val="10"/>
        <rFont val="Arial"/>
        <family val="2"/>
      </rPr>
      <t>(ohne MWSt.)</t>
    </r>
  </si>
  <si>
    <t>Darlehen von ..</t>
  </si>
  <si>
    <t xml:space="preserve">Plan-Erfolgsrechnung für das Jahr: </t>
  </si>
  <si>
    <t>Kleinmasch., Apparate, Werkzeuge (Fräser)</t>
  </si>
  <si>
    <t>Trans.Passiven TP, kurzfr.Rückstellungen</t>
  </si>
  <si>
    <t xml:space="preserve"> - Diverse Absenzen (Todesfall, Heirat, Umzug, Geburt usw.)</t>
  </si>
  <si>
    <r>
      <t xml:space="preserve"> = </t>
    </r>
    <r>
      <rPr>
        <b/>
        <sz val="11"/>
        <rFont val="Arial"/>
        <family val="2"/>
      </rPr>
      <t>Verkaufskosten einer Behandlungsstunde</t>
    </r>
    <r>
      <rPr>
        <sz val="11"/>
        <rFont val="Arial"/>
        <family val="2"/>
      </rPr>
      <t xml:space="preserve"> </t>
    </r>
    <r>
      <rPr>
        <sz val="9"/>
        <rFont val="Arial"/>
        <family val="2"/>
      </rPr>
      <t>(ohne MWSt.)</t>
    </r>
  </si>
  <si>
    <t>Total mögliche verrechenbare Behandlungsstunden</t>
  </si>
  <si>
    <r>
      <t xml:space="preserve">Total mögl. verrechenb. Behandlungsstunden </t>
    </r>
    <r>
      <rPr>
        <sz val="8"/>
        <rFont val="Arial"/>
        <family val="2"/>
      </rPr>
      <t>(Form.1, Zeile 5)</t>
    </r>
  </si>
  <si>
    <t>Swiss Dental Hygienists</t>
  </si>
  <si>
    <t>Plan 2017</t>
  </si>
  <si>
    <t>Formular 1</t>
  </si>
  <si>
    <t xml:space="preserve">Kalkulation Modellpraxis                                </t>
  </si>
  <si>
    <t>Formular 2</t>
  </si>
  <si>
    <t>Formular 3</t>
  </si>
  <si>
    <t>Formular 4</t>
  </si>
  <si>
    <t xml:space="preserve">                                                                 (9.2 Std. pro Tag)</t>
  </si>
  <si>
    <t>Informatik</t>
  </si>
  <si>
    <t xml:space="preserve"> - Fahrzeugkosten (Leasing, Unterhalt usw.)</t>
  </si>
  <si>
    <r>
      <t xml:space="preserve">Soll-Umsatz Behandlung und Produkteverkauf: </t>
    </r>
    <r>
      <rPr>
        <sz val="8"/>
        <rFont val="Arial"/>
        <family val="2"/>
      </rPr>
      <t xml:space="preserve">(Form.4, Zeile 12) </t>
    </r>
  </si>
  <si>
    <t xml:space="preserve"> - Weiterbildung, Schulung/Kurse/</t>
  </si>
  <si>
    <r>
      <t xml:space="preserve"> - Sonstige Betriebskosten 2, Berufskleider, Reinigung, Sonstiges </t>
    </r>
    <r>
      <rPr>
        <sz val="8"/>
        <rFont val="Arial"/>
        <family val="2"/>
      </rPr>
      <t>(Plan)</t>
    </r>
  </si>
  <si>
    <r>
      <t xml:space="preserve">Jährliche Sollzeit in Stunden: </t>
    </r>
    <r>
      <rPr>
        <sz val="10"/>
        <rFont val="Arial"/>
        <family val="2"/>
      </rPr>
      <t xml:space="preserve">Z.B. 52 Wochen à 46 </t>
    </r>
    <r>
      <rPr>
        <u/>
        <sz val="10"/>
        <rFont val="Arial"/>
        <family val="2"/>
      </rPr>
      <t>Std.</t>
    </r>
  </si>
  <si>
    <t>Eigene Praxis</t>
  </si>
  <si>
    <t xml:space="preserve"> - Reise- und Kundenspesen, Getränke usw.</t>
  </si>
  <si>
    <t>Anzahl Kunden à 1 Stunde pro Tag (50 Wochen) für 1 Person</t>
  </si>
  <si>
    <t xml:space="preserve"> - Reserve</t>
  </si>
  <si>
    <t xml:space="preserve"> - Lohnkosten gemäss Form.1</t>
  </si>
  <si>
    <t>momentaner Bilanz-Wert</t>
  </si>
  <si>
    <r>
      <t>Anzahl Angestellte:</t>
    </r>
    <r>
      <rPr>
        <b/>
        <sz val="9"/>
        <rFont val="Arial"/>
        <family val="2"/>
      </rPr>
      <t xml:space="preserve"> z.B. </t>
    </r>
    <r>
      <rPr>
        <sz val="9"/>
        <rFont val="Arial"/>
        <family val="2"/>
      </rPr>
      <t>Chefin alleine</t>
    </r>
  </si>
  <si>
    <t>Achtung: Eingabe nur in hellblaue Felder machen (Formeln!!)</t>
  </si>
  <si>
    <r>
      <t xml:space="preserve">Delkredere </t>
    </r>
    <r>
      <rPr>
        <sz val="8"/>
        <rFont val="Arial"/>
        <family val="2"/>
      </rPr>
      <t xml:space="preserve">(Rückstellung für evtl. Deb.Verluste) </t>
    </r>
  </si>
  <si>
    <t xml:space="preserve"> + Übrige Kosten je Std.</t>
  </si>
  <si>
    <t xml:space="preserve">Lohn- und Sozialkosten einer verrechenbaren Stunde </t>
  </si>
  <si>
    <t xml:space="preserve"> + Betr.Material und Verbr.Mat. für die Behandlung pro Stunde</t>
  </si>
  <si>
    <t>Bezeichnung: Modellpraxis, Plan für:</t>
  </si>
  <si>
    <t xml:space="preserve"> - Feiertage (CH/Kantonale Feiertrage)</t>
  </si>
  <si>
    <t>Werte in Std.</t>
  </si>
  <si>
    <t xml:space="preserve"> - Reinigen, Vorbereiten/Einrichten  der Praxis usw.</t>
  </si>
  <si>
    <t xml:space="preserve"> - Einkauf Produkte, Lagerführung, Verkauf von Produkten usw.</t>
  </si>
  <si>
    <t xml:space="preserve"> - Diverses: Warten auf Arbeit, andere</t>
  </si>
  <si>
    <t xml:space="preserve"> = Total Abwesenheit in Stunden (nicht in Praxis tätig)</t>
  </si>
  <si>
    <t xml:space="preserve"> = Arbeit, aber nicht verrechnenbare Stunden</t>
  </si>
  <si>
    <t>Sozialnebenkosten: - in % Bruttolohn (Erfahrungswert: 15-20%)</t>
  </si>
  <si>
    <t xml:space="preserve"> Plan für:</t>
  </si>
  <si>
    <t xml:space="preserve">                  (Betriebsnotw. Vermögen - Fremdkapital)</t>
  </si>
  <si>
    <t>29=27*28</t>
  </si>
  <si>
    <t xml:space="preserve">ursprünglicher Anschaffungs-Wert </t>
  </si>
  <si>
    <t>Plan-Bilanz per:</t>
  </si>
  <si>
    <t>2b</t>
  </si>
  <si>
    <r>
      <t xml:space="preserve">      Achtung: </t>
    </r>
    <r>
      <rPr>
        <sz val="10"/>
        <rFont val="Arial"/>
        <family val="2"/>
      </rPr>
      <t>Keine Eingabe möglich, wird automatisch gerechnet</t>
    </r>
  </si>
  <si>
    <r>
      <t xml:space="preserve"> - Betriebs- + Verbrauchsmaterial für Behandlung </t>
    </r>
    <r>
      <rPr>
        <sz val="8"/>
        <rFont val="Arial"/>
        <family val="2"/>
      </rPr>
      <t>(Erfahrung, Plan)</t>
    </r>
  </si>
  <si>
    <r>
      <t xml:space="preserve"> - </t>
    </r>
    <r>
      <rPr>
        <u/>
        <sz val="10"/>
        <rFont val="Arial"/>
        <family val="2"/>
      </rPr>
      <t>Eigene</t>
    </r>
    <r>
      <rPr>
        <sz val="10"/>
        <rFont val="Arial"/>
        <family val="2"/>
      </rPr>
      <t xml:space="preserve"> Raumkosten: Miete, Nebenkosten, Reinigung usw.   oder</t>
    </r>
  </si>
  <si>
    <r>
      <t xml:space="preserve"> -                      </t>
    </r>
    <r>
      <rPr>
        <u/>
        <sz val="10"/>
        <rFont val="Arial"/>
        <family val="2"/>
      </rPr>
      <t>Mietbeitrag</t>
    </r>
    <r>
      <rPr>
        <sz val="10"/>
        <rFont val="Arial"/>
        <family val="2"/>
      </rPr>
      <t xml:space="preserve"> an Zahnarzt wenn keine eigenen Räume</t>
    </r>
  </si>
  <si>
    <r>
      <t xml:space="preserve"> - Unterhalt/Reparaturen Einrichtungen/Apparate </t>
    </r>
    <r>
      <rPr>
        <sz val="8"/>
        <rFont val="Arial"/>
        <family val="2"/>
      </rPr>
      <t>(Erfahrungswert, Planung)</t>
    </r>
  </si>
  <si>
    <r>
      <t xml:space="preserve"> - Kalk. Zins auf betriebsnotw. Netto-Vermögen=EK: </t>
    </r>
    <r>
      <rPr>
        <sz val="8"/>
        <rFont val="Arial"/>
        <family val="2"/>
      </rPr>
      <t>(Form. 2, Zeile 29)</t>
    </r>
  </si>
  <si>
    <r>
      <t xml:space="preserve"> - Abschreibungen Anlagevermögen </t>
    </r>
    <r>
      <rPr>
        <sz val="8"/>
        <rFont val="Arial"/>
        <family val="2"/>
      </rPr>
      <t>(gemäss bisheriger Praxis)</t>
    </r>
  </si>
  <si>
    <t>Total Betriebskosten der Zeilen 2 bis 21</t>
  </si>
  <si>
    <r>
      <t xml:space="preserve">Betriebsgewinn </t>
    </r>
    <r>
      <rPr>
        <sz val="10"/>
        <rFont val="Arial"/>
        <family val="2"/>
      </rPr>
      <t>aus Umsatz minus Betriebskosten</t>
    </r>
  </si>
  <si>
    <t>Plan für:</t>
  </si>
  <si>
    <t>Kalkulation einer Stunde berechnen</t>
  </si>
  <si>
    <t>3=1+1b+2</t>
  </si>
  <si>
    <t xml:space="preserve">    (ohne Material/Produkteverkauf)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</si>
</sst>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4" formatCode="0.0"/>
    <numFmt numFmtId="175" formatCode="#,##0.0"/>
  </numFmts>
  <fonts count="18"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4"/>
      <name val="Arial"/>
      <family val="2"/>
    </font>
    <font>
      <u/>
      <sz val="10"/>
      <name val="Arial"/>
      <family val="2"/>
    </font>
    <font>
      <sz val="9"/>
      <name val="Arial"/>
    </font>
    <font>
      <sz val="9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b/>
      <u/>
      <sz val="10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b/>
      <i/>
      <u/>
      <sz val="12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Dashed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2" fillId="0" borderId="2" xfId="0" applyFont="1" applyBorder="1"/>
    <xf numFmtId="0" fontId="3" fillId="0" borderId="2" xfId="0" applyFont="1" applyBorder="1"/>
    <xf numFmtId="0" fontId="0" fillId="0" borderId="4" xfId="0" applyBorder="1"/>
    <xf numFmtId="0" fontId="5" fillId="0" borderId="5" xfId="0" applyFont="1" applyBorder="1"/>
    <xf numFmtId="0" fontId="5" fillId="0" borderId="6" xfId="0" applyFont="1" applyBorder="1"/>
    <xf numFmtId="3" fontId="3" fillId="0" borderId="3" xfId="0" applyNumberFormat="1" applyFont="1" applyBorder="1"/>
    <xf numFmtId="0" fontId="2" fillId="0" borderId="7" xfId="0" applyFont="1" applyBorder="1"/>
    <xf numFmtId="0" fontId="6" fillId="0" borderId="0" xfId="0" applyFont="1"/>
    <xf numFmtId="0" fontId="2" fillId="0" borderId="2" xfId="0" applyFont="1" applyFill="1" applyBorder="1"/>
    <xf numFmtId="0" fontId="3" fillId="0" borderId="2" xfId="0" applyFont="1" applyFill="1" applyBorder="1"/>
    <xf numFmtId="174" fontId="2" fillId="0" borderId="4" xfId="0" applyNumberFormat="1" applyFont="1" applyBorder="1"/>
    <xf numFmtId="0" fontId="3" fillId="0" borderId="8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3" fontId="3" fillId="0" borderId="9" xfId="0" applyNumberFormat="1" applyFont="1" applyBorder="1"/>
    <xf numFmtId="3" fontId="3" fillId="0" borderId="10" xfId="0" applyNumberFormat="1" applyFont="1" applyBorder="1"/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11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175" fontId="2" fillId="0" borderId="4" xfId="0" applyNumberFormat="1" applyFont="1" applyFill="1" applyBorder="1"/>
    <xf numFmtId="175" fontId="0" fillId="0" borderId="3" xfId="0" applyNumberFormat="1" applyFill="1" applyBorder="1"/>
    <xf numFmtId="175" fontId="2" fillId="0" borderId="3" xfId="0" applyNumberFormat="1" applyFont="1" applyFill="1" applyBorder="1"/>
    <xf numFmtId="175" fontId="2" fillId="0" borderId="3" xfId="0" applyNumberFormat="1" applyFont="1" applyBorder="1"/>
    <xf numFmtId="174" fontId="2" fillId="0" borderId="4" xfId="0" applyNumberFormat="1" applyFont="1" applyFill="1" applyBorder="1"/>
    <xf numFmtId="0" fontId="0" fillId="0" borderId="8" xfId="0" applyBorder="1" applyAlignment="1">
      <alignment horizontal="center"/>
    </xf>
    <xf numFmtId="0" fontId="10" fillId="0" borderId="13" xfId="0" applyFont="1" applyBorder="1"/>
    <xf numFmtId="175" fontId="3" fillId="0" borderId="4" xfId="0" applyNumberFormat="1" applyFont="1" applyFill="1" applyBorder="1"/>
    <xf numFmtId="175" fontId="3" fillId="0" borderId="3" xfId="0" applyNumberFormat="1" applyFont="1" applyFill="1" applyBorder="1"/>
    <xf numFmtId="0" fontId="0" fillId="0" borderId="2" xfId="0" applyFill="1" applyBorder="1"/>
    <xf numFmtId="4" fontId="0" fillId="0" borderId="0" xfId="0" applyNumberFormat="1"/>
    <xf numFmtId="4" fontId="2" fillId="0" borderId="11" xfId="0" applyNumberFormat="1" applyFont="1" applyBorder="1"/>
    <xf numFmtId="4" fontId="0" fillId="0" borderId="8" xfId="0" applyNumberFormat="1" applyBorder="1" applyAlignment="1">
      <alignment horizontal="center"/>
    </xf>
    <xf numFmtId="4" fontId="0" fillId="0" borderId="4" xfId="0" applyNumberFormat="1" applyBorder="1"/>
    <xf numFmtId="4" fontId="0" fillId="0" borderId="4" xfId="0" applyNumberFormat="1" applyFill="1" applyBorder="1"/>
    <xf numFmtId="4" fontId="3" fillId="0" borderId="4" xfId="0" applyNumberFormat="1" applyFont="1" applyFill="1" applyBorder="1"/>
    <xf numFmtId="4" fontId="3" fillId="0" borderId="4" xfId="0" applyNumberFormat="1" applyFont="1" applyBorder="1"/>
    <xf numFmtId="4" fontId="3" fillId="0" borderId="9" xfId="0" applyNumberFormat="1" applyFont="1" applyBorder="1"/>
    <xf numFmtId="0" fontId="3" fillId="0" borderId="14" xfId="0" applyFont="1" applyFill="1" applyBorder="1"/>
    <xf numFmtId="0" fontId="3" fillId="0" borderId="12" xfId="0" applyFont="1" applyFill="1" applyBorder="1" applyAlignment="1">
      <alignment horizontal="center"/>
    </xf>
    <xf numFmtId="175" fontId="3" fillId="0" borderId="15" xfId="0" applyNumberFormat="1" applyFont="1" applyFill="1" applyBorder="1"/>
    <xf numFmtId="4" fontId="2" fillId="0" borderId="4" xfId="0" applyNumberFormat="1" applyFont="1" applyFill="1" applyBorder="1"/>
    <xf numFmtId="4" fontId="0" fillId="0" borderId="8" xfId="0" applyNumberFormat="1" applyBorder="1" applyAlignment="1">
      <alignment horizontal="center" wrapText="1" shrinkToFit="1"/>
    </xf>
    <xf numFmtId="175" fontId="3" fillId="0" borderId="3" xfId="0" applyNumberFormat="1" applyFont="1" applyBorder="1"/>
    <xf numFmtId="0" fontId="9" fillId="0" borderId="2" xfId="0" applyFont="1" applyBorder="1"/>
    <xf numFmtId="0" fontId="3" fillId="0" borderId="7" xfId="0" applyFont="1" applyBorder="1"/>
    <xf numFmtId="4" fontId="3" fillId="0" borderId="0" xfId="0" applyNumberFormat="1" applyFont="1"/>
    <xf numFmtId="4" fontId="8" fillId="0" borderId="0" xfId="0" applyNumberFormat="1" applyFont="1" applyAlignment="1">
      <alignment horizontal="right"/>
    </xf>
    <xf numFmtId="4" fontId="3" fillId="0" borderId="0" xfId="0" applyNumberFormat="1" applyFont="1" applyAlignment="1">
      <alignment horizontal="right"/>
    </xf>
    <xf numFmtId="4" fontId="7" fillId="0" borderId="11" xfId="0" applyNumberFormat="1" applyFont="1" applyBorder="1" applyAlignment="1">
      <alignment horizontal="right"/>
    </xf>
    <xf numFmtId="4" fontId="3" fillId="0" borderId="4" xfId="0" applyNumberFormat="1" applyFont="1" applyBorder="1" applyAlignment="1">
      <alignment horizontal="right"/>
    </xf>
    <xf numFmtId="4" fontId="3" fillId="0" borderId="4" xfId="0" applyNumberFormat="1" applyFont="1" applyFill="1" applyBorder="1" applyAlignment="1">
      <alignment horizontal="right"/>
    </xf>
    <xf numFmtId="4" fontId="2" fillId="0" borderId="4" xfId="0" applyNumberFormat="1" applyFont="1" applyFill="1" applyBorder="1" applyAlignment="1">
      <alignment horizontal="right"/>
    </xf>
    <xf numFmtId="4" fontId="3" fillId="0" borderId="9" xfId="0" applyNumberFormat="1" applyFont="1" applyBorder="1" applyAlignment="1">
      <alignment horizontal="right"/>
    </xf>
    <xf numFmtId="0" fontId="11" fillId="0" borderId="4" xfId="0" applyFont="1" applyFill="1" applyBorder="1" applyAlignment="1">
      <alignment horizontal="center"/>
    </xf>
    <xf numFmtId="4" fontId="3" fillId="0" borderId="0" xfId="0" applyNumberFormat="1" applyFont="1" applyBorder="1" applyAlignment="1">
      <alignment horizontal="right"/>
    </xf>
    <xf numFmtId="0" fontId="3" fillId="0" borderId="3" xfId="0" applyFont="1" applyBorder="1"/>
    <xf numFmtId="4" fontId="3" fillId="0" borderId="16" xfId="0" applyNumberFormat="1" applyFont="1" applyBorder="1" applyAlignment="1">
      <alignment horizontal="right"/>
    </xf>
    <xf numFmtId="0" fontId="3" fillId="0" borderId="10" xfId="0" applyFont="1" applyBorder="1"/>
    <xf numFmtId="0" fontId="3" fillId="0" borderId="17" xfId="0" applyFont="1" applyFill="1" applyBorder="1" applyAlignment="1">
      <alignment horizontal="center"/>
    </xf>
    <xf numFmtId="4" fontId="2" fillId="0" borderId="0" xfId="0" applyNumberFormat="1" applyFont="1" applyFill="1" applyBorder="1" applyAlignment="1">
      <alignment horizontal="right"/>
    </xf>
    <xf numFmtId="4" fontId="3" fillId="0" borderId="0" xfId="0" applyNumberFormat="1" applyFont="1" applyFill="1" applyBorder="1" applyAlignment="1">
      <alignment horizontal="right"/>
    </xf>
    <xf numFmtId="0" fontId="3" fillId="0" borderId="14" xfId="0" applyFont="1" applyBorder="1"/>
    <xf numFmtId="4" fontId="3" fillId="0" borderId="12" xfId="0" applyNumberFormat="1" applyFont="1" applyBorder="1" applyAlignment="1">
      <alignment horizontal="right"/>
    </xf>
    <xf numFmtId="4" fontId="3" fillId="0" borderId="18" xfId="0" applyNumberFormat="1" applyFont="1" applyBorder="1" applyAlignment="1">
      <alignment horizontal="right"/>
    </xf>
    <xf numFmtId="4" fontId="3" fillId="0" borderId="12" xfId="0" applyNumberFormat="1" applyFont="1" applyBorder="1"/>
    <xf numFmtId="0" fontId="3" fillId="0" borderId="15" xfId="0" applyFont="1" applyBorder="1"/>
    <xf numFmtId="0" fontId="2" fillId="0" borderId="14" xfId="0" applyNumberFormat="1" applyFont="1" applyFill="1" applyBorder="1"/>
    <xf numFmtId="0" fontId="3" fillId="0" borderId="12" xfId="0" applyNumberFormat="1" applyFont="1" applyFill="1" applyBorder="1" applyAlignment="1">
      <alignment horizontal="center"/>
    </xf>
    <xf numFmtId="0" fontId="2" fillId="0" borderId="12" xfId="0" applyNumberFormat="1" applyFont="1" applyFill="1" applyBorder="1"/>
    <xf numFmtId="0" fontId="3" fillId="0" borderId="15" xfId="0" applyNumberFormat="1" applyFont="1" applyBorder="1"/>
    <xf numFmtId="0" fontId="2" fillId="0" borderId="19" xfId="0" applyFont="1" applyFill="1" applyBorder="1"/>
    <xf numFmtId="0" fontId="3" fillId="0" borderId="20" xfId="0" applyFont="1" applyFill="1" applyBorder="1" applyAlignment="1">
      <alignment horizontal="center"/>
    </xf>
    <xf numFmtId="175" fontId="2" fillId="0" borderId="21" xfId="0" applyNumberFormat="1" applyFont="1" applyFill="1" applyBorder="1"/>
    <xf numFmtId="0" fontId="5" fillId="0" borderId="2" xfId="0" applyFont="1" applyBorder="1"/>
    <xf numFmtId="4" fontId="3" fillId="0" borderId="4" xfId="0" applyNumberFormat="1" applyFont="1" applyBorder="1" applyAlignment="1">
      <alignment horizontal="center" wrapText="1"/>
    </xf>
    <xf numFmtId="4" fontId="0" fillId="0" borderId="4" xfId="0" applyNumberFormat="1" applyBorder="1" applyAlignment="1">
      <alignment horizontal="center" wrapText="1" shrinkToFit="1"/>
    </xf>
    <xf numFmtId="0" fontId="10" fillId="0" borderId="3" xfId="0" applyFont="1" applyBorder="1"/>
    <xf numFmtId="175" fontId="3" fillId="0" borderId="21" xfId="0" applyNumberFormat="1" applyFont="1" applyFill="1" applyBorder="1"/>
    <xf numFmtId="0" fontId="0" fillId="0" borderId="0" xfId="0" applyAlignment="1">
      <alignment horizontal="right"/>
    </xf>
    <xf numFmtId="4" fontId="13" fillId="0" borderId="4" xfId="0" applyNumberFormat="1" applyFont="1" applyFill="1" applyBorder="1"/>
    <xf numFmtId="4" fontId="11" fillId="0" borderId="11" xfId="0" applyNumberFormat="1" applyFont="1" applyBorder="1" applyAlignment="1">
      <alignment horizontal="right"/>
    </xf>
    <xf numFmtId="175" fontId="4" fillId="0" borderId="3" xfId="0" applyNumberFormat="1" applyFont="1" applyFill="1" applyBorder="1"/>
    <xf numFmtId="9" fontId="3" fillId="2" borderId="4" xfId="0" applyNumberFormat="1" applyFont="1" applyFill="1" applyBorder="1" applyAlignment="1" applyProtection="1">
      <alignment horizontal="center"/>
      <protection locked="0"/>
    </xf>
    <xf numFmtId="0" fontId="0" fillId="2" borderId="20" xfId="0" applyFill="1" applyBorder="1"/>
    <xf numFmtId="174" fontId="0" fillId="2" borderId="4" xfId="0" applyNumberFormat="1" applyFill="1" applyBorder="1"/>
    <xf numFmtId="175" fontId="3" fillId="2" borderId="4" xfId="0" applyNumberFormat="1" applyFont="1" applyFill="1" applyBorder="1"/>
    <xf numFmtId="3" fontId="3" fillId="2" borderId="4" xfId="0" applyNumberFormat="1" applyFont="1" applyFill="1" applyBorder="1"/>
    <xf numFmtId="175" fontId="3" fillId="2" borderId="12" xfId="0" applyNumberFormat="1" applyFont="1" applyFill="1" applyBorder="1"/>
    <xf numFmtId="4" fontId="3" fillId="2" borderId="4" xfId="0" applyNumberFormat="1" applyFont="1" applyFill="1" applyBorder="1" applyAlignment="1">
      <alignment horizontal="right"/>
    </xf>
    <xf numFmtId="4" fontId="0" fillId="2" borderId="4" xfId="0" applyNumberFormat="1" applyFill="1" applyBorder="1"/>
    <xf numFmtId="4" fontId="3" fillId="2" borderId="4" xfId="0" applyNumberFormat="1" applyFont="1" applyFill="1" applyBorder="1"/>
    <xf numFmtId="175" fontId="0" fillId="0" borderId="0" xfId="0" applyNumberFormat="1" applyFill="1" applyBorder="1"/>
    <xf numFmtId="175" fontId="0" fillId="0" borderId="22" xfId="0" applyNumberFormat="1" applyFill="1" applyBorder="1"/>
    <xf numFmtId="0" fontId="4" fillId="0" borderId="7" xfId="0" applyFont="1" applyBorder="1"/>
    <xf numFmtId="0" fontId="4" fillId="0" borderId="9" xfId="0" applyFont="1" applyBorder="1" applyAlignment="1">
      <alignment horizontal="center"/>
    </xf>
    <xf numFmtId="3" fontId="4" fillId="0" borderId="9" xfId="0" applyNumberFormat="1" applyFont="1" applyBorder="1"/>
    <xf numFmtId="3" fontId="4" fillId="0" borderId="10" xfId="0" applyNumberFormat="1" applyFont="1" applyBorder="1"/>
    <xf numFmtId="0" fontId="4" fillId="0" borderId="0" xfId="0" applyFont="1"/>
    <xf numFmtId="4" fontId="3" fillId="3" borderId="4" xfId="0" applyNumberFormat="1" applyFont="1" applyFill="1" applyBorder="1"/>
    <xf numFmtId="0" fontId="3" fillId="0" borderId="23" xfId="0" applyFont="1" applyFill="1" applyBorder="1" applyAlignment="1">
      <alignment horizontal="center"/>
    </xf>
    <xf numFmtId="0" fontId="11" fillId="0" borderId="20" xfId="0" applyFont="1" applyFill="1" applyBorder="1" applyAlignment="1">
      <alignment horizontal="center"/>
    </xf>
    <xf numFmtId="4" fontId="3" fillId="4" borderId="4" xfId="0" applyNumberFormat="1" applyFont="1" applyFill="1" applyBorder="1"/>
    <xf numFmtId="4" fontId="3" fillId="0" borderId="17" xfId="0" applyNumberFormat="1" applyFont="1" applyFill="1" applyBorder="1" applyAlignment="1">
      <alignment horizontal="right"/>
    </xf>
    <xf numFmtId="4" fontId="3" fillId="0" borderId="24" xfId="0" applyNumberFormat="1" applyFont="1" applyFill="1" applyBorder="1"/>
    <xf numFmtId="4" fontId="3" fillId="2" borderId="25" xfId="0" applyNumberFormat="1" applyFont="1" applyFill="1" applyBorder="1" applyAlignment="1">
      <alignment horizontal="right"/>
    </xf>
    <xf numFmtId="4" fontId="2" fillId="0" borderId="17" xfId="0" applyNumberFormat="1" applyFont="1" applyFill="1" applyBorder="1" applyAlignment="1">
      <alignment horizontal="right"/>
    </xf>
    <xf numFmtId="4" fontId="2" fillId="0" borderId="24" xfId="0" applyNumberFormat="1" applyFont="1" applyFill="1" applyBorder="1"/>
    <xf numFmtId="4" fontId="2" fillId="0" borderId="25" xfId="0" applyNumberFormat="1" applyFont="1" applyFill="1" applyBorder="1" applyAlignment="1">
      <alignment horizontal="right"/>
    </xf>
    <xf numFmtId="4" fontId="3" fillId="0" borderId="17" xfId="0" applyNumberFormat="1" applyFont="1" applyBorder="1" applyAlignment="1">
      <alignment horizontal="right"/>
    </xf>
    <xf numFmtId="4" fontId="3" fillId="0" borderId="24" xfId="0" applyNumberFormat="1" applyFont="1" applyBorder="1"/>
    <xf numFmtId="4" fontId="3" fillId="0" borderId="25" xfId="0" applyNumberFormat="1" applyFont="1" applyFill="1" applyBorder="1"/>
    <xf numFmtId="0" fontId="4" fillId="0" borderId="2" xfId="0" applyFont="1" applyBorder="1"/>
    <xf numFmtId="0" fontId="2" fillId="5" borderId="11" xfId="0" applyFont="1" applyFill="1" applyBorder="1"/>
    <xf numFmtId="4" fontId="2" fillId="6" borderId="20" xfId="0" applyNumberFormat="1" applyFont="1" applyFill="1" applyBorder="1"/>
    <xf numFmtId="4" fontId="2" fillId="6" borderId="26" xfId="0" applyNumberFormat="1" applyFont="1" applyFill="1" applyBorder="1"/>
    <xf numFmtId="0" fontId="16" fillId="7" borderId="2" xfId="0" applyFont="1" applyFill="1" applyBorder="1"/>
    <xf numFmtId="4" fontId="6" fillId="7" borderId="26" xfId="0" applyNumberFormat="1" applyFont="1" applyFill="1" applyBorder="1"/>
    <xf numFmtId="0" fontId="3" fillId="8" borderId="2" xfId="0" applyFont="1" applyFill="1" applyBorder="1"/>
    <xf numFmtId="4" fontId="13" fillId="8" borderId="26" xfId="0" applyNumberFormat="1" applyFont="1" applyFill="1" applyBorder="1"/>
    <xf numFmtId="0" fontId="8" fillId="0" borderId="0" xfId="0" applyFont="1" applyAlignment="1">
      <alignment horizontal="left"/>
    </xf>
    <xf numFmtId="4" fontId="8" fillId="0" borderId="0" xfId="0" applyNumberFormat="1" applyFont="1" applyAlignment="1">
      <alignment horizontal="left"/>
    </xf>
    <xf numFmtId="0" fontId="0" fillId="9" borderId="0" xfId="0" applyFill="1"/>
    <xf numFmtId="0" fontId="3" fillId="9" borderId="2" xfId="0" applyFont="1" applyFill="1" applyBorder="1"/>
    <xf numFmtId="0" fontId="3" fillId="9" borderId="4" xfId="0" applyFont="1" applyFill="1" applyBorder="1" applyAlignment="1">
      <alignment horizontal="center"/>
    </xf>
    <xf numFmtId="4" fontId="3" fillId="9" borderId="4" xfId="0" applyNumberFormat="1" applyFont="1" applyFill="1" applyBorder="1"/>
    <xf numFmtId="175" fontId="0" fillId="9" borderId="3" xfId="0" applyNumberFormat="1" applyFill="1" applyBorder="1"/>
    <xf numFmtId="0" fontId="3" fillId="10" borderId="2" xfId="0" applyFont="1" applyFill="1" applyBorder="1"/>
    <xf numFmtId="0" fontId="2" fillId="11" borderId="19" xfId="0" applyFont="1" applyFill="1" applyBorder="1"/>
    <xf numFmtId="4" fontId="6" fillId="11" borderId="26" xfId="0" applyNumberFormat="1" applyFont="1" applyFill="1" applyBorder="1"/>
    <xf numFmtId="3" fontId="11" fillId="0" borderId="4" xfId="0" applyNumberFormat="1" applyFont="1" applyBorder="1" applyAlignment="1">
      <alignment horizontal="center" wrapText="1"/>
    </xf>
    <xf numFmtId="4" fontId="11" fillId="0" borderId="8" xfId="0" applyNumberFormat="1" applyFont="1" applyBorder="1" applyAlignment="1">
      <alignment horizontal="center" wrapText="1"/>
    </xf>
    <xf numFmtId="174" fontId="2" fillId="12" borderId="25" xfId="0" applyNumberFormat="1" applyFont="1" applyFill="1" applyBorder="1"/>
    <xf numFmtId="175" fontId="2" fillId="12" borderId="25" xfId="0" applyNumberFormat="1" applyFont="1" applyFill="1" applyBorder="1"/>
    <xf numFmtId="175" fontId="13" fillId="12" borderId="25" xfId="0" applyNumberFormat="1" applyFont="1" applyFill="1" applyBorder="1"/>
    <xf numFmtId="0" fontId="3" fillId="0" borderId="17" xfId="0" applyFont="1" applyBorder="1" applyAlignment="1">
      <alignment horizontal="center"/>
    </xf>
    <xf numFmtId="174" fontId="2" fillId="2" borderId="25" xfId="0" applyNumberFormat="1" applyFont="1" applyFill="1" applyBorder="1"/>
    <xf numFmtId="0" fontId="3" fillId="0" borderId="0" xfId="0" applyFont="1" applyAlignment="1">
      <alignment horizontal="right"/>
    </xf>
    <xf numFmtId="4" fontId="3" fillId="9" borderId="0" xfId="0" applyNumberFormat="1" applyFont="1" applyFill="1" applyAlignment="1">
      <alignment horizontal="left"/>
    </xf>
    <xf numFmtId="4" fontId="3" fillId="9" borderId="0" xfId="0" applyNumberFormat="1" applyFont="1" applyFill="1" applyAlignment="1">
      <alignment horizontal="right"/>
    </xf>
    <xf numFmtId="0" fontId="11" fillId="0" borderId="0" xfId="0" applyFont="1" applyAlignment="1">
      <alignment horizontal="left"/>
    </xf>
    <xf numFmtId="0" fontId="3" fillId="9" borderId="0" xfId="0" applyFont="1" applyFill="1" applyAlignment="1">
      <alignment horizontal="center"/>
    </xf>
    <xf numFmtId="0" fontId="17" fillId="0" borderId="2" xfId="0" applyFont="1" applyBorder="1"/>
    <xf numFmtId="0" fontId="17" fillId="0" borderId="2" xfId="0" applyFont="1" applyFill="1" applyBorder="1"/>
    <xf numFmtId="0" fontId="11" fillId="0" borderId="9" xfId="0" applyFont="1" applyBorder="1" applyAlignment="1">
      <alignment horizontal="center"/>
    </xf>
    <xf numFmtId="0" fontId="11" fillId="0" borderId="17" xfId="0" applyFont="1" applyFill="1" applyBorder="1" applyAlignment="1">
      <alignment horizontal="center"/>
    </xf>
    <xf numFmtId="0" fontId="2" fillId="6" borderId="2" xfId="0" applyFont="1" applyFill="1" applyBorder="1"/>
    <xf numFmtId="4" fontId="2" fillId="9" borderId="0" xfId="0" applyNumberFormat="1" applyFont="1" applyFill="1" applyBorder="1"/>
    <xf numFmtId="4" fontId="3" fillId="9" borderId="0" xfId="0" applyNumberFormat="1" applyFont="1" applyFill="1" applyBorder="1"/>
    <xf numFmtId="4" fontId="2" fillId="0" borderId="12" xfId="0" applyNumberFormat="1" applyFont="1" applyFill="1" applyBorder="1" applyAlignment="1">
      <alignment horizontal="right"/>
    </xf>
    <xf numFmtId="4" fontId="2" fillId="0" borderId="12" xfId="0" applyNumberFormat="1" applyFont="1" applyFill="1" applyBorder="1"/>
    <xf numFmtId="0" fontId="3" fillId="0" borderId="8" xfId="0" applyFont="1" applyFill="1" applyBorder="1" applyAlignment="1">
      <alignment horizontal="center"/>
    </xf>
    <xf numFmtId="4" fontId="2" fillId="0" borderId="8" xfId="0" applyNumberFormat="1" applyFont="1" applyFill="1" applyBorder="1" applyAlignment="1">
      <alignment horizontal="right"/>
    </xf>
    <xf numFmtId="4" fontId="2" fillId="0" borderId="8" xfId="0" applyNumberFormat="1" applyFont="1" applyFill="1" applyBorder="1"/>
    <xf numFmtId="4" fontId="2" fillId="0" borderId="20" xfId="0" applyNumberFormat="1" applyFont="1" applyFill="1" applyBorder="1" applyAlignment="1">
      <alignment horizontal="right"/>
    </xf>
    <xf numFmtId="4" fontId="2" fillId="0" borderId="27" xfId="0" applyNumberFormat="1" applyFont="1" applyFill="1" applyBorder="1" applyAlignment="1">
      <alignment horizontal="right"/>
    </xf>
    <xf numFmtId="0" fontId="2" fillId="0" borderId="28" xfId="0" applyFont="1" applyFill="1" applyBorder="1"/>
    <xf numFmtId="0" fontId="2" fillId="0" borderId="14" xfId="0" applyFont="1" applyFill="1" applyBorder="1"/>
    <xf numFmtId="0" fontId="2" fillId="0" borderId="6" xfId="0" applyFont="1" applyFill="1" applyBorder="1"/>
    <xf numFmtId="175" fontId="2" fillId="0" borderId="15" xfId="0" applyNumberFormat="1" applyFont="1" applyFill="1" applyBorder="1"/>
    <xf numFmtId="175" fontId="2" fillId="0" borderId="13" xfId="0" applyNumberFormat="1" applyFont="1" applyFill="1" applyBorder="1"/>
    <xf numFmtId="4" fontId="0" fillId="9" borderId="0" xfId="0" applyNumberFormat="1" applyFill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zoomScaleNormal="100" workbookViewId="0">
      <selection activeCell="C6" sqref="C6"/>
    </sheetView>
  </sheetViews>
  <sheetFormatPr baseColWidth="10" defaultRowHeight="12.75"/>
  <cols>
    <col min="1" max="1" width="57.28515625" customWidth="1"/>
    <col min="2" max="2" width="7" style="22" customWidth="1"/>
    <col min="3" max="3" width="11.140625" customWidth="1"/>
    <col min="4" max="4" width="6.5703125" customWidth="1"/>
    <col min="5" max="5" width="2" customWidth="1"/>
  </cols>
  <sheetData>
    <row r="1" spans="1:4" ht="18">
      <c r="A1" s="13" t="s">
        <v>91</v>
      </c>
      <c r="B1" s="128" t="s">
        <v>90</v>
      </c>
    </row>
    <row r="2" spans="1:4" ht="13.5" thickBot="1">
      <c r="A2" t="s">
        <v>88</v>
      </c>
      <c r="C2" s="130"/>
    </row>
    <row r="3" spans="1:4" ht="15.75">
      <c r="A3" s="9" t="s">
        <v>108</v>
      </c>
      <c r="B3" s="23"/>
      <c r="C3" s="121">
        <v>1</v>
      </c>
      <c r="D3" s="3"/>
    </row>
    <row r="4" spans="1:4" ht="24.75" customHeight="1">
      <c r="A4" s="10" t="s">
        <v>114</v>
      </c>
      <c r="B4" s="17" t="s">
        <v>0</v>
      </c>
      <c r="C4" s="33" t="s">
        <v>116</v>
      </c>
      <c r="D4" s="34" t="s">
        <v>1</v>
      </c>
    </row>
    <row r="5" spans="1:4" ht="13.5" thickBot="1">
      <c r="A5" s="4"/>
      <c r="B5" s="18"/>
      <c r="C5" s="8"/>
      <c r="D5" s="5"/>
    </row>
    <row r="6" spans="1:4" ht="13.5" thickBot="1">
      <c r="A6" s="6" t="s">
        <v>101</v>
      </c>
      <c r="B6" s="143">
        <v>1</v>
      </c>
      <c r="C6" s="144">
        <f>52*46</f>
        <v>2392</v>
      </c>
      <c r="D6" s="31">
        <v>100</v>
      </c>
    </row>
    <row r="7" spans="1:4">
      <c r="A7" s="7" t="s">
        <v>95</v>
      </c>
      <c r="B7" s="18"/>
      <c r="C7" s="16"/>
      <c r="D7" s="31"/>
    </row>
    <row r="8" spans="1:4">
      <c r="A8" s="37" t="s">
        <v>3</v>
      </c>
      <c r="B8" s="27"/>
      <c r="C8" s="93">
        <v>230</v>
      </c>
      <c r="D8" s="29">
        <f>100/C6*C8</f>
        <v>9.615384615384615</v>
      </c>
    </row>
    <row r="9" spans="1:4">
      <c r="A9" s="37" t="s">
        <v>4</v>
      </c>
      <c r="B9" s="27"/>
      <c r="C9" s="93">
        <v>46</v>
      </c>
      <c r="D9" s="29">
        <f>100/C6*C9</f>
        <v>1.9230769230769231</v>
      </c>
    </row>
    <row r="10" spans="1:4">
      <c r="A10" s="37" t="s">
        <v>105</v>
      </c>
      <c r="B10" s="27"/>
      <c r="C10" s="93">
        <v>0</v>
      </c>
      <c r="D10" s="29">
        <f>100/C6*C10</f>
        <v>0</v>
      </c>
    </row>
    <row r="11" spans="1:4">
      <c r="A11" s="37" t="s">
        <v>115</v>
      </c>
      <c r="B11" s="27"/>
      <c r="C11" s="93">
        <v>83</v>
      </c>
      <c r="D11" s="29">
        <f>100/C6*C11</f>
        <v>3.4698996655518393</v>
      </c>
    </row>
    <row r="12" spans="1:4" ht="13.5" thickBot="1">
      <c r="A12" s="15" t="s">
        <v>84</v>
      </c>
      <c r="B12" s="27"/>
      <c r="C12" s="93">
        <v>28</v>
      </c>
      <c r="D12" s="29">
        <f>100/C6*C12</f>
        <v>1.1705685618729098</v>
      </c>
    </row>
    <row r="13" spans="1:4" s="1" customFormat="1" ht="13.5" thickBot="1">
      <c r="A13" s="14" t="s">
        <v>120</v>
      </c>
      <c r="B13" s="67">
        <v>2</v>
      </c>
      <c r="C13" s="140">
        <f>SUM(C8:C12)*-1</f>
        <v>-387</v>
      </c>
      <c r="D13" s="30">
        <f>100/C6*C13</f>
        <v>-16.178929765886288</v>
      </c>
    </row>
    <row r="14" spans="1:4" s="1" customFormat="1">
      <c r="A14" s="14"/>
      <c r="B14" s="27"/>
      <c r="C14" s="32"/>
      <c r="D14" s="30"/>
    </row>
    <row r="15" spans="1:4" s="1" customFormat="1">
      <c r="A15" s="14" t="s">
        <v>6</v>
      </c>
      <c r="B15" s="27" t="s">
        <v>5</v>
      </c>
      <c r="C15" s="32">
        <f>SUM(C6+C13)</f>
        <v>2005</v>
      </c>
      <c r="D15" s="29">
        <f>100/C6*C15</f>
        <v>83.821070234113719</v>
      </c>
    </row>
    <row r="16" spans="1:4" s="1" customFormat="1">
      <c r="A16" s="14"/>
      <c r="B16" s="27"/>
      <c r="C16" s="32"/>
      <c r="D16" s="29"/>
    </row>
    <row r="17" spans="1:4" s="1" customFormat="1">
      <c r="A17" s="15" t="s">
        <v>117</v>
      </c>
      <c r="B17" s="27"/>
      <c r="C17" s="94">
        <v>400</v>
      </c>
      <c r="D17" s="29">
        <f>100/C6*C17</f>
        <v>16.722408026755854</v>
      </c>
    </row>
    <row r="18" spans="1:4" s="1" customFormat="1">
      <c r="A18" s="15" t="s">
        <v>118</v>
      </c>
      <c r="B18" s="27"/>
      <c r="C18" s="94">
        <v>50</v>
      </c>
      <c r="D18" s="29">
        <f>100/C6*C18</f>
        <v>2.0903010033444818</v>
      </c>
    </row>
    <row r="19" spans="1:4" s="1" customFormat="1">
      <c r="A19" s="15" t="s">
        <v>99</v>
      </c>
      <c r="B19" s="27"/>
      <c r="C19" s="94">
        <v>28</v>
      </c>
      <c r="D19" s="29">
        <f>100/C6*C19</f>
        <v>1.1705685618729098</v>
      </c>
    </row>
    <row r="20" spans="1:4" s="1" customFormat="1">
      <c r="A20" s="15" t="s">
        <v>7</v>
      </c>
      <c r="B20" s="27"/>
      <c r="C20" s="94">
        <v>100</v>
      </c>
      <c r="D20" s="29">
        <f>100/C6*C20</f>
        <v>4.1806020066889635</v>
      </c>
    </row>
    <row r="21" spans="1:4" s="1" customFormat="1" ht="13.5" thickBot="1">
      <c r="A21" s="15" t="s">
        <v>119</v>
      </c>
      <c r="B21" s="27"/>
      <c r="C21" s="94">
        <v>70</v>
      </c>
      <c r="D21" s="29">
        <f>100/C6*C21</f>
        <v>2.9264214046822743</v>
      </c>
    </row>
    <row r="22" spans="1:4" s="1" customFormat="1" ht="13.5" thickBot="1">
      <c r="A22" s="14" t="s">
        <v>121</v>
      </c>
      <c r="B22" s="67">
        <v>4</v>
      </c>
      <c r="C22" s="141">
        <f>SUM(C17:C21)*-1</f>
        <v>-648</v>
      </c>
      <c r="D22" s="29">
        <f>100/C6*C22</f>
        <v>-27.090301003344482</v>
      </c>
    </row>
    <row r="23" spans="1:4" s="1" customFormat="1" ht="13.5" thickBot="1">
      <c r="A23" s="14"/>
      <c r="B23" s="27"/>
      <c r="C23" s="28"/>
      <c r="D23" s="29"/>
    </row>
    <row r="24" spans="1:4" ht="15.75" thickBot="1">
      <c r="A24" s="79" t="s">
        <v>86</v>
      </c>
      <c r="B24" s="108" t="s">
        <v>8</v>
      </c>
      <c r="C24" s="142">
        <f>C15+C22</f>
        <v>1357</v>
      </c>
      <c r="D24" s="81">
        <f>100/C6*C24</f>
        <v>56.730769230769234</v>
      </c>
    </row>
    <row r="25" spans="1:4">
      <c r="A25" s="14"/>
      <c r="B25" s="27"/>
      <c r="C25" s="28"/>
      <c r="D25" s="29"/>
    </row>
    <row r="26" spans="1:4">
      <c r="A26" s="14" t="s">
        <v>67</v>
      </c>
      <c r="B26" s="27"/>
      <c r="C26" s="28"/>
      <c r="D26" s="29"/>
    </row>
    <row r="27" spans="1:4">
      <c r="A27" s="15" t="s">
        <v>9</v>
      </c>
      <c r="B27" s="27">
        <v>6</v>
      </c>
      <c r="C27" s="94">
        <v>7500</v>
      </c>
      <c r="D27" s="36"/>
    </row>
    <row r="28" spans="1:4">
      <c r="A28" s="15" t="s">
        <v>65</v>
      </c>
      <c r="B28" s="27">
        <v>7</v>
      </c>
      <c r="C28" s="95">
        <v>13</v>
      </c>
      <c r="D28" s="36"/>
    </row>
    <row r="29" spans="1:4">
      <c r="A29" s="15" t="s">
        <v>10</v>
      </c>
      <c r="B29" s="27" t="s">
        <v>11</v>
      </c>
      <c r="C29" s="28">
        <f>C27*C28</f>
        <v>97500</v>
      </c>
      <c r="D29" s="36"/>
    </row>
    <row r="30" spans="1:4">
      <c r="A30" s="15"/>
      <c r="B30" s="27"/>
      <c r="C30" s="35"/>
      <c r="D30" s="36"/>
    </row>
    <row r="31" spans="1:4">
      <c r="A31" s="15"/>
      <c r="B31" s="27"/>
      <c r="C31" s="35"/>
      <c r="D31" s="36"/>
    </row>
    <row r="32" spans="1:4">
      <c r="A32" s="46" t="s">
        <v>122</v>
      </c>
      <c r="B32" s="47">
        <v>20</v>
      </c>
      <c r="C32" s="96">
        <v>19</v>
      </c>
      <c r="D32" s="48"/>
    </row>
    <row r="33" spans="1:4">
      <c r="A33" s="15" t="s">
        <v>12</v>
      </c>
      <c r="B33" s="27">
        <v>21</v>
      </c>
      <c r="C33" s="35">
        <f>C29/100*C32</f>
        <v>18525</v>
      </c>
      <c r="D33" s="36"/>
    </row>
    <row r="34" spans="1:4" ht="13.5" thickBot="1">
      <c r="A34" s="12"/>
      <c r="B34" s="26"/>
      <c r="C34" s="19"/>
      <c r="D34" s="20"/>
    </row>
    <row r="36" spans="1:4">
      <c r="A36" s="145" t="s">
        <v>109</v>
      </c>
      <c r="C36" s="92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>
    <oddFooter>&amp;LBürkler Management GmbH&amp;R&amp;D/MB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3"/>
  <sheetViews>
    <sheetView zoomScale="120" zoomScaleNormal="120" workbookViewId="0">
      <pane ySplit="4" topLeftCell="A26" activePane="bottomLeft" state="frozen"/>
      <selection pane="bottomLeft" activeCell="J37" sqref="J36:J37"/>
    </sheetView>
  </sheetViews>
  <sheetFormatPr baseColWidth="10" defaultRowHeight="12.75"/>
  <cols>
    <col min="1" max="1" width="37.85546875" customWidth="1"/>
    <col min="2" max="2" width="8" style="22" customWidth="1"/>
    <col min="3" max="3" width="11.5703125" style="56" customWidth="1"/>
    <col min="4" max="4" width="10.7109375" style="56" customWidth="1"/>
    <col min="5" max="5" width="11.140625" style="38" customWidth="1"/>
    <col min="6" max="6" width="6.7109375" customWidth="1"/>
    <col min="7" max="7" width="4.140625" customWidth="1"/>
  </cols>
  <sheetData>
    <row r="1" spans="1:6" ht="18">
      <c r="A1" s="13" t="s">
        <v>91</v>
      </c>
      <c r="B1" s="21"/>
      <c r="C1" s="55"/>
      <c r="D1" s="129" t="s">
        <v>92</v>
      </c>
    </row>
    <row r="2" spans="1:6" ht="13.5" thickBot="1">
      <c r="A2" t="s">
        <v>88</v>
      </c>
      <c r="B2" s="146"/>
      <c r="C2" s="147"/>
    </row>
    <row r="3" spans="1:6" ht="15.75">
      <c r="A3" s="9" t="s">
        <v>123</v>
      </c>
      <c r="B3" s="23"/>
      <c r="C3" s="89"/>
      <c r="D3" s="57"/>
      <c r="E3" s="39"/>
      <c r="F3" s="3"/>
    </row>
    <row r="4" spans="1:6" ht="38.25" customHeight="1">
      <c r="A4" s="10" t="s">
        <v>127</v>
      </c>
      <c r="B4" s="17" t="s">
        <v>0</v>
      </c>
      <c r="C4" s="139" t="s">
        <v>126</v>
      </c>
      <c r="D4" s="139" t="s">
        <v>107</v>
      </c>
      <c r="E4" s="50" t="s">
        <v>19</v>
      </c>
      <c r="F4" s="34" t="s">
        <v>1</v>
      </c>
    </row>
    <row r="5" spans="1:6" ht="12.75" customHeight="1">
      <c r="A5" s="82"/>
      <c r="B5" s="18"/>
      <c r="C5" s="138"/>
      <c r="D5" s="83"/>
      <c r="E5" s="84"/>
      <c r="F5" s="85"/>
    </row>
    <row r="6" spans="1:6" ht="15.75" thickBot="1">
      <c r="A6" s="150" t="s">
        <v>31</v>
      </c>
      <c r="B6" s="18"/>
      <c r="C6" s="58"/>
      <c r="D6" s="58"/>
      <c r="E6" s="41"/>
      <c r="F6" s="5"/>
    </row>
    <row r="7" spans="1:6" s="2" customFormat="1" ht="13.5" thickBot="1">
      <c r="A7" s="15" t="s">
        <v>20</v>
      </c>
      <c r="B7" s="27">
        <v>1</v>
      </c>
      <c r="C7" s="111"/>
      <c r="D7" s="113">
        <v>30000</v>
      </c>
      <c r="E7" s="112"/>
      <c r="F7" s="51"/>
    </row>
    <row r="8" spans="1:6" s="2" customFormat="1">
      <c r="A8" s="15" t="s">
        <v>21</v>
      </c>
      <c r="B8" s="27">
        <v>2</v>
      </c>
      <c r="C8" s="59"/>
      <c r="D8" s="97">
        <v>8000</v>
      </c>
      <c r="E8" s="43">
        <v>0</v>
      </c>
      <c r="F8" s="36"/>
    </row>
    <row r="9" spans="1:6" s="2" customFormat="1">
      <c r="A9" s="15" t="s">
        <v>110</v>
      </c>
      <c r="B9" s="132" t="s">
        <v>128</v>
      </c>
      <c r="C9" s="59"/>
      <c r="D9" s="97">
        <v>-400</v>
      </c>
      <c r="E9" s="43">
        <v>0</v>
      </c>
      <c r="F9" s="36"/>
    </row>
    <row r="10" spans="1:6" s="2" customFormat="1">
      <c r="A10" s="15" t="s">
        <v>71</v>
      </c>
      <c r="B10" s="27">
        <v>3</v>
      </c>
      <c r="C10" s="59"/>
      <c r="D10" s="97">
        <v>10000</v>
      </c>
      <c r="E10" s="43">
        <v>0</v>
      </c>
      <c r="F10" s="36"/>
    </row>
    <row r="11" spans="1:6" s="1" customFormat="1">
      <c r="A11" s="14" t="s">
        <v>25</v>
      </c>
      <c r="B11" s="27">
        <v>4</v>
      </c>
      <c r="C11" s="60"/>
      <c r="D11" s="60">
        <f>SUM(D7:D10)</f>
        <v>47600</v>
      </c>
      <c r="E11" s="49">
        <f>D11</f>
        <v>47600</v>
      </c>
      <c r="F11" s="36">
        <f>100/$E$24*E11</f>
        <v>39.469320066334994</v>
      </c>
    </row>
    <row r="12" spans="1:6" s="2" customFormat="1">
      <c r="A12" s="15"/>
      <c r="B12" s="27"/>
      <c r="C12" s="59"/>
      <c r="D12" s="59"/>
      <c r="E12" s="43"/>
      <c r="F12" s="36"/>
    </row>
    <row r="13" spans="1:6" s="2" customFormat="1">
      <c r="A13" s="15" t="s">
        <v>22</v>
      </c>
      <c r="B13" s="27">
        <v>5</v>
      </c>
      <c r="C13" s="97">
        <v>100000</v>
      </c>
      <c r="D13" s="97">
        <v>50000</v>
      </c>
      <c r="E13" s="43"/>
      <c r="F13" s="36"/>
    </row>
    <row r="14" spans="1:6" s="2" customFormat="1">
      <c r="A14" s="15" t="s">
        <v>96</v>
      </c>
      <c r="B14" s="27">
        <v>6</v>
      </c>
      <c r="C14" s="97">
        <v>9000</v>
      </c>
      <c r="D14" s="97">
        <v>3000</v>
      </c>
      <c r="E14" s="43"/>
      <c r="F14" s="36"/>
    </row>
    <row r="15" spans="1:6" s="2" customFormat="1">
      <c r="A15" s="15" t="s">
        <v>82</v>
      </c>
      <c r="B15" s="27">
        <v>7</v>
      </c>
      <c r="C15" s="97">
        <v>40000</v>
      </c>
      <c r="D15" s="97">
        <v>20000</v>
      </c>
      <c r="E15" s="43"/>
      <c r="F15" s="36"/>
    </row>
    <row r="16" spans="1:6" s="2" customFormat="1">
      <c r="A16" s="15" t="s">
        <v>23</v>
      </c>
      <c r="B16" s="27">
        <v>8</v>
      </c>
      <c r="C16" s="97">
        <v>0</v>
      </c>
      <c r="D16" s="97">
        <v>0</v>
      </c>
      <c r="E16" s="43"/>
      <c r="F16" s="36"/>
    </row>
    <row r="17" spans="1:6" s="1" customFormat="1">
      <c r="A17" s="14" t="s">
        <v>24</v>
      </c>
      <c r="B17" s="27">
        <v>9</v>
      </c>
      <c r="C17" s="60"/>
      <c r="D17" s="60">
        <f>SUM(D13:D16)</f>
        <v>73000</v>
      </c>
      <c r="E17" s="49">
        <f>D17</f>
        <v>73000</v>
      </c>
      <c r="F17" s="36">
        <f>100/$E$24*E17</f>
        <v>60.530679933665013</v>
      </c>
    </row>
    <row r="18" spans="1:6" s="2" customFormat="1">
      <c r="A18" s="15"/>
      <c r="B18" s="27"/>
      <c r="C18" s="59"/>
      <c r="D18" s="59"/>
      <c r="E18" s="43"/>
      <c r="F18" s="36"/>
    </row>
    <row r="19" spans="1:6" s="2" customFormat="1">
      <c r="A19" s="15" t="s">
        <v>26</v>
      </c>
      <c r="B19" s="27">
        <v>11</v>
      </c>
      <c r="C19" s="59"/>
      <c r="D19" s="97">
        <v>0</v>
      </c>
      <c r="E19" s="43"/>
      <c r="F19" s="36"/>
    </row>
    <row r="20" spans="1:6" s="2" customFormat="1">
      <c r="A20" s="15" t="s">
        <v>27</v>
      </c>
      <c r="B20" s="27">
        <v>12</v>
      </c>
      <c r="C20" s="59"/>
      <c r="D20" s="97">
        <v>0</v>
      </c>
      <c r="E20" s="43"/>
      <c r="F20" s="36"/>
    </row>
    <row r="21" spans="1:6" s="1" customFormat="1">
      <c r="A21" s="14" t="s">
        <v>28</v>
      </c>
      <c r="B21" s="27">
        <v>13</v>
      </c>
      <c r="C21" s="60"/>
      <c r="D21" s="60">
        <f>SUM(D19:D20)</f>
        <v>0</v>
      </c>
      <c r="E21" s="49"/>
      <c r="F21" s="30"/>
    </row>
    <row r="22" spans="1:6" s="2" customFormat="1">
      <c r="A22" s="15"/>
      <c r="B22" s="27"/>
      <c r="C22" s="59"/>
      <c r="D22" s="59"/>
      <c r="E22" s="43"/>
      <c r="F22" s="36"/>
    </row>
    <row r="23" spans="1:6" s="1" customFormat="1">
      <c r="A23" s="165" t="s">
        <v>29</v>
      </c>
      <c r="B23" s="47">
        <v>14</v>
      </c>
      <c r="C23" s="157"/>
      <c r="D23" s="157">
        <f>D11+D17+D21</f>
        <v>120600</v>
      </c>
      <c r="E23" s="158"/>
      <c r="F23" s="167"/>
    </row>
    <row r="24" spans="1:6" s="1" customFormat="1">
      <c r="A24" s="166" t="s">
        <v>30</v>
      </c>
      <c r="B24" s="159">
        <v>15</v>
      </c>
      <c r="C24" s="160"/>
      <c r="D24" s="160"/>
      <c r="E24" s="161">
        <f>SUM(E11:E23)</f>
        <v>120600</v>
      </c>
      <c r="F24" s="168">
        <v>100</v>
      </c>
    </row>
    <row r="25" spans="1:6" s="2" customFormat="1">
      <c r="A25" s="15"/>
      <c r="B25" s="27"/>
      <c r="C25" s="59"/>
      <c r="D25" s="59"/>
      <c r="E25" s="43"/>
      <c r="F25" s="36"/>
    </row>
    <row r="26" spans="1:6" s="2" customFormat="1">
      <c r="A26" s="15"/>
      <c r="B26" s="27"/>
      <c r="C26" s="59"/>
      <c r="D26" s="59"/>
      <c r="E26" s="43"/>
      <c r="F26" s="36"/>
    </row>
    <row r="27" spans="1:6" s="2" customFormat="1" ht="15">
      <c r="A27" s="151" t="s">
        <v>32</v>
      </c>
      <c r="B27" s="27"/>
      <c r="C27" s="59"/>
      <c r="D27" s="59"/>
      <c r="E27" s="43"/>
      <c r="F27" s="36"/>
    </row>
    <row r="28" spans="1:6" s="2" customFormat="1">
      <c r="A28" s="15" t="s">
        <v>33</v>
      </c>
      <c r="B28" s="27">
        <v>16</v>
      </c>
      <c r="C28" s="59"/>
      <c r="D28" s="97">
        <v>5000</v>
      </c>
      <c r="E28" s="43"/>
      <c r="F28" s="51"/>
    </row>
    <row r="29" spans="1:6" s="2" customFormat="1">
      <c r="A29" s="15" t="s">
        <v>34</v>
      </c>
      <c r="B29" s="27">
        <v>17</v>
      </c>
      <c r="C29" s="59"/>
      <c r="D29" s="97">
        <v>0</v>
      </c>
      <c r="E29" s="43"/>
      <c r="F29" s="36"/>
    </row>
    <row r="30" spans="1:6" s="2" customFormat="1">
      <c r="A30" s="15" t="s">
        <v>83</v>
      </c>
      <c r="B30" s="27">
        <v>18</v>
      </c>
      <c r="C30" s="59"/>
      <c r="D30" s="97">
        <v>20000</v>
      </c>
      <c r="E30" s="43"/>
      <c r="F30" s="36"/>
    </row>
    <row r="31" spans="1:6" s="1" customFormat="1">
      <c r="A31" s="14" t="s">
        <v>35</v>
      </c>
      <c r="B31" s="27">
        <v>19</v>
      </c>
      <c r="C31" s="60"/>
      <c r="D31" s="60">
        <f>SUM(D28:D30)</f>
        <v>25000</v>
      </c>
      <c r="E31" s="49">
        <f>D31</f>
        <v>25000</v>
      </c>
      <c r="F31" s="36">
        <f>100/$E$24*E31</f>
        <v>20.729684908789388</v>
      </c>
    </row>
    <row r="32" spans="1:6" s="2" customFormat="1">
      <c r="A32" s="15"/>
      <c r="B32" s="27"/>
      <c r="C32" s="59"/>
      <c r="D32" s="59"/>
      <c r="E32" s="43"/>
      <c r="F32" s="36"/>
    </row>
    <row r="33" spans="1:6" s="2" customFormat="1">
      <c r="A33" s="15" t="s">
        <v>72</v>
      </c>
      <c r="B33" s="27">
        <v>20</v>
      </c>
      <c r="C33" s="59"/>
      <c r="D33" s="97">
        <v>0</v>
      </c>
      <c r="E33" s="43">
        <f>D33</f>
        <v>0</v>
      </c>
      <c r="F33" s="36"/>
    </row>
    <row r="34" spans="1:6" s="2" customFormat="1">
      <c r="A34" s="15" t="s">
        <v>80</v>
      </c>
      <c r="B34" s="27"/>
      <c r="C34" s="59"/>
      <c r="D34" s="97">
        <v>0</v>
      </c>
      <c r="E34" s="43">
        <f>D34</f>
        <v>0</v>
      </c>
      <c r="F34" s="36"/>
    </row>
    <row r="35" spans="1:6" s="2" customFormat="1">
      <c r="A35" s="15" t="s">
        <v>36</v>
      </c>
      <c r="B35" s="27">
        <v>21</v>
      </c>
      <c r="C35" s="59"/>
      <c r="D35" s="97">
        <v>0</v>
      </c>
      <c r="E35" s="43"/>
      <c r="F35" s="36"/>
    </row>
    <row r="36" spans="1:6" s="2" customFormat="1">
      <c r="A36" s="15" t="s">
        <v>37</v>
      </c>
      <c r="B36" s="27">
        <v>22</v>
      </c>
      <c r="C36" s="59"/>
      <c r="D36" s="97">
        <v>0</v>
      </c>
      <c r="E36" s="43"/>
      <c r="F36" s="36"/>
    </row>
    <row r="37" spans="1:6" s="1" customFormat="1">
      <c r="A37" s="14" t="s">
        <v>38</v>
      </c>
      <c r="B37" s="27">
        <v>23</v>
      </c>
      <c r="C37" s="60"/>
      <c r="D37" s="60">
        <f>SUM(D33:D36)</f>
        <v>0</v>
      </c>
      <c r="E37" s="49">
        <f>SUM(E33:E36)</f>
        <v>0</v>
      </c>
      <c r="F37" s="36">
        <f>100/$E$24*E37</f>
        <v>0</v>
      </c>
    </row>
    <row r="38" spans="1:6" s="2" customFormat="1">
      <c r="A38" s="15"/>
      <c r="B38" s="27"/>
      <c r="C38" s="59"/>
      <c r="D38" s="59"/>
      <c r="E38" s="43"/>
      <c r="F38" s="36"/>
    </row>
    <row r="39" spans="1:6" s="1" customFormat="1">
      <c r="A39" s="14" t="s">
        <v>39</v>
      </c>
      <c r="B39" s="27">
        <v>24</v>
      </c>
      <c r="C39" s="60"/>
      <c r="D39" s="60">
        <f>D31+D37</f>
        <v>25000</v>
      </c>
      <c r="E39" s="49"/>
      <c r="F39" s="30"/>
    </row>
    <row r="40" spans="1:6" s="2" customFormat="1" ht="13.5" thickBot="1">
      <c r="A40" s="15"/>
      <c r="B40" s="27"/>
      <c r="C40" s="59"/>
      <c r="D40" s="59"/>
      <c r="E40" s="43"/>
      <c r="F40" s="36"/>
    </row>
    <row r="41" spans="1:6" s="1" customFormat="1" ht="15" customHeight="1" thickBot="1">
      <c r="A41" s="14" t="s">
        <v>77</v>
      </c>
      <c r="B41" s="153" t="s">
        <v>41</v>
      </c>
      <c r="C41" s="114"/>
      <c r="D41" s="116">
        <f>D23-D39</f>
        <v>95600</v>
      </c>
      <c r="E41" s="115"/>
      <c r="F41" s="30"/>
    </row>
    <row r="42" spans="1:6" s="1" customFormat="1">
      <c r="A42" s="14"/>
      <c r="B42" s="67"/>
      <c r="C42" s="60"/>
      <c r="D42" s="68"/>
      <c r="E42" s="49"/>
      <c r="F42" s="30"/>
    </row>
    <row r="43" spans="1:6" s="1" customFormat="1">
      <c r="A43" s="164" t="s">
        <v>40</v>
      </c>
      <c r="B43" s="108">
        <v>26</v>
      </c>
      <c r="C43" s="162"/>
      <c r="D43" s="163">
        <f>SUM(D39:D42)</f>
        <v>120600</v>
      </c>
      <c r="E43" s="49"/>
      <c r="F43" s="30"/>
    </row>
    <row r="44" spans="1:6" s="2" customFormat="1">
      <c r="A44" s="15"/>
      <c r="B44" s="27"/>
      <c r="C44" s="59"/>
      <c r="D44" s="69"/>
      <c r="E44" s="43"/>
      <c r="F44" s="36"/>
    </row>
    <row r="45" spans="1:6" s="1" customFormat="1">
      <c r="A45" s="14" t="s">
        <v>42</v>
      </c>
      <c r="B45" s="62">
        <v>27</v>
      </c>
      <c r="C45" s="60"/>
      <c r="D45" s="68"/>
      <c r="E45" s="49">
        <f>E24-E31-E37</f>
        <v>95600</v>
      </c>
      <c r="F45" s="36">
        <f>100/$E$24*E45</f>
        <v>79.27031509121062</v>
      </c>
    </row>
    <row r="46" spans="1:6" s="2" customFormat="1">
      <c r="A46" s="120" t="s">
        <v>124</v>
      </c>
      <c r="B46" s="18"/>
      <c r="C46" s="58"/>
      <c r="D46" s="63"/>
      <c r="E46" s="44"/>
      <c r="F46" s="64"/>
    </row>
    <row r="47" spans="1:6" s="2" customFormat="1" ht="13.5" thickBot="1">
      <c r="A47" s="70" t="s">
        <v>73</v>
      </c>
      <c r="B47" s="25"/>
      <c r="C47" s="71"/>
      <c r="D47" s="72"/>
      <c r="E47" s="73"/>
      <c r="F47" s="74"/>
    </row>
    <row r="48" spans="1:6" s="2" customFormat="1" ht="13.5" thickBot="1">
      <c r="A48" s="7" t="s">
        <v>43</v>
      </c>
      <c r="B48" s="18">
        <v>28</v>
      </c>
      <c r="C48" s="117"/>
      <c r="D48" s="113">
        <v>6</v>
      </c>
      <c r="E48" s="118"/>
      <c r="F48" s="64"/>
    </row>
    <row r="49" spans="1:6" s="2" customFormat="1" ht="13.5" thickBot="1">
      <c r="A49" s="53" t="s">
        <v>44</v>
      </c>
      <c r="B49" s="152" t="s">
        <v>125</v>
      </c>
      <c r="C49" s="61"/>
      <c r="D49" s="65">
        <f>E45/100*D48</f>
        <v>5736</v>
      </c>
      <c r="E49" s="45"/>
      <c r="F49" s="66"/>
    </row>
    <row r="50" spans="1:6" s="2" customFormat="1">
      <c r="B50" s="22"/>
      <c r="C50" s="56"/>
      <c r="D50" s="56"/>
      <c r="E50" s="54"/>
    </row>
    <row r="51" spans="1:6" s="2" customFormat="1">
      <c r="A51" s="148" t="s">
        <v>109</v>
      </c>
      <c r="B51" s="22"/>
      <c r="C51" s="92"/>
      <c r="D51" s="56"/>
      <c r="E51" s="54"/>
    </row>
    <row r="52" spans="1:6" s="2" customFormat="1">
      <c r="B52" s="22"/>
      <c r="C52" s="56"/>
      <c r="D52" s="56"/>
      <c r="E52" s="54"/>
    </row>
    <row r="53" spans="1:6" s="2" customFormat="1">
      <c r="B53" s="22"/>
      <c r="C53" s="56"/>
      <c r="D53" s="56"/>
      <c r="E53" s="54"/>
    </row>
    <row r="54" spans="1:6" s="2" customFormat="1">
      <c r="B54" s="22"/>
      <c r="C54" s="56"/>
      <c r="D54" s="56"/>
      <c r="E54" s="54"/>
    </row>
    <row r="55" spans="1:6" s="2" customFormat="1">
      <c r="B55" s="22"/>
      <c r="C55" s="56"/>
      <c r="D55" s="56"/>
      <c r="E55" s="54"/>
    </row>
    <row r="56" spans="1:6" s="2" customFormat="1">
      <c r="B56" s="22"/>
      <c r="C56" s="56"/>
      <c r="D56" s="56"/>
      <c r="E56" s="54"/>
    </row>
    <row r="57" spans="1:6" s="2" customFormat="1">
      <c r="B57" s="22"/>
      <c r="C57" s="56"/>
      <c r="D57" s="56"/>
      <c r="E57" s="54"/>
    </row>
    <row r="58" spans="1:6" s="2" customFormat="1">
      <c r="B58" s="22"/>
      <c r="C58" s="56"/>
      <c r="D58" s="56"/>
      <c r="E58" s="54"/>
    </row>
    <row r="59" spans="1:6" s="2" customFormat="1">
      <c r="B59" s="22"/>
      <c r="C59" s="56"/>
      <c r="D59" s="56"/>
      <c r="E59" s="54"/>
    </row>
    <row r="60" spans="1:6" s="2" customFormat="1">
      <c r="B60" s="22"/>
      <c r="C60" s="56"/>
      <c r="D60" s="56"/>
      <c r="E60" s="54"/>
    </row>
    <row r="61" spans="1:6" s="2" customFormat="1">
      <c r="B61" s="22"/>
      <c r="C61" s="56"/>
      <c r="D61" s="56"/>
      <c r="E61" s="54"/>
    </row>
    <row r="62" spans="1:6" s="2" customFormat="1">
      <c r="B62" s="22"/>
      <c r="C62" s="56"/>
      <c r="D62" s="56"/>
      <c r="E62" s="54"/>
    </row>
    <row r="63" spans="1:6" s="2" customFormat="1">
      <c r="B63" s="22"/>
      <c r="C63" s="56"/>
      <c r="D63" s="56"/>
      <c r="E63" s="54"/>
    </row>
    <row r="64" spans="1:6" s="2" customFormat="1">
      <c r="B64" s="22"/>
      <c r="C64" s="56"/>
      <c r="D64" s="56"/>
      <c r="E64" s="54"/>
    </row>
    <row r="65" spans="2:5" s="2" customFormat="1">
      <c r="B65" s="22"/>
      <c r="C65" s="56"/>
      <c r="D65" s="56"/>
      <c r="E65" s="54"/>
    </row>
    <row r="66" spans="2:5" s="2" customFormat="1">
      <c r="B66" s="22"/>
      <c r="C66" s="56"/>
      <c r="D66" s="56"/>
      <c r="E66" s="54"/>
    </row>
    <row r="67" spans="2:5" s="2" customFormat="1">
      <c r="B67" s="22"/>
      <c r="C67" s="56"/>
      <c r="D67" s="56"/>
      <c r="E67" s="54"/>
    </row>
    <row r="68" spans="2:5" s="2" customFormat="1">
      <c r="B68" s="22"/>
      <c r="C68" s="56"/>
      <c r="D68" s="56"/>
      <c r="E68" s="54"/>
    </row>
    <row r="69" spans="2:5" s="2" customFormat="1">
      <c r="B69" s="22"/>
      <c r="C69" s="56"/>
      <c r="D69" s="56"/>
      <c r="E69" s="54"/>
    </row>
    <row r="70" spans="2:5" s="2" customFormat="1">
      <c r="B70" s="22"/>
      <c r="C70" s="56"/>
      <c r="D70" s="56"/>
      <c r="E70" s="54"/>
    </row>
    <row r="71" spans="2:5" s="2" customFormat="1">
      <c r="B71" s="22"/>
      <c r="C71" s="56"/>
      <c r="D71" s="56"/>
      <c r="E71" s="54"/>
    </row>
    <row r="72" spans="2:5" s="2" customFormat="1">
      <c r="B72" s="22"/>
      <c r="C72" s="56"/>
      <c r="D72" s="56"/>
      <c r="E72" s="54"/>
    </row>
    <row r="73" spans="2:5" s="2" customFormat="1">
      <c r="B73" s="22"/>
      <c r="C73" s="56"/>
      <c r="D73" s="56"/>
      <c r="E73" s="54"/>
    </row>
    <row r="74" spans="2:5" s="2" customFormat="1">
      <c r="B74" s="22"/>
      <c r="C74" s="56"/>
      <c r="D74" s="56"/>
      <c r="E74" s="54"/>
    </row>
    <row r="75" spans="2:5" s="2" customFormat="1">
      <c r="B75" s="22"/>
      <c r="C75" s="56"/>
      <c r="D75" s="56"/>
      <c r="E75" s="54"/>
    </row>
    <row r="76" spans="2:5" s="2" customFormat="1">
      <c r="B76" s="22"/>
      <c r="C76" s="56"/>
      <c r="D76" s="56"/>
      <c r="E76" s="54"/>
    </row>
    <row r="77" spans="2:5" s="2" customFormat="1">
      <c r="B77" s="22"/>
      <c r="C77" s="56"/>
      <c r="D77" s="56"/>
      <c r="E77" s="54"/>
    </row>
    <row r="78" spans="2:5" s="2" customFormat="1">
      <c r="B78" s="22"/>
      <c r="C78" s="56"/>
      <c r="D78" s="56"/>
      <c r="E78" s="54"/>
    </row>
    <row r="79" spans="2:5" s="2" customFormat="1">
      <c r="B79" s="22"/>
      <c r="C79" s="56"/>
      <c r="D79" s="56"/>
      <c r="E79" s="54"/>
    </row>
    <row r="80" spans="2:5" s="2" customFormat="1">
      <c r="B80" s="22"/>
      <c r="C80" s="56"/>
      <c r="D80" s="56"/>
      <c r="E80" s="54"/>
    </row>
    <row r="81" spans="2:5" s="2" customFormat="1">
      <c r="B81" s="22"/>
      <c r="C81" s="56"/>
      <c r="D81" s="56"/>
      <c r="E81" s="54"/>
    </row>
    <row r="82" spans="2:5" s="2" customFormat="1">
      <c r="B82" s="22"/>
      <c r="C82" s="56"/>
      <c r="D82" s="56"/>
      <c r="E82" s="54"/>
    </row>
    <row r="83" spans="2:5" s="2" customFormat="1">
      <c r="B83" s="22"/>
      <c r="C83" s="56"/>
      <c r="D83" s="56"/>
      <c r="E83" s="54"/>
    </row>
    <row r="84" spans="2:5" s="2" customFormat="1">
      <c r="B84" s="22"/>
      <c r="C84" s="56"/>
      <c r="D84" s="56"/>
      <c r="E84" s="54"/>
    </row>
    <row r="85" spans="2:5" s="2" customFormat="1">
      <c r="B85" s="22"/>
      <c r="C85" s="56"/>
      <c r="D85" s="56"/>
      <c r="E85" s="54"/>
    </row>
    <row r="86" spans="2:5" s="2" customFormat="1">
      <c r="B86" s="22"/>
      <c r="C86" s="56"/>
      <c r="D86" s="56"/>
      <c r="E86" s="54"/>
    </row>
    <row r="87" spans="2:5" s="2" customFormat="1">
      <c r="B87" s="22"/>
      <c r="C87" s="56"/>
      <c r="D87" s="56"/>
      <c r="E87" s="54"/>
    </row>
    <row r="88" spans="2:5" s="2" customFormat="1">
      <c r="B88" s="22"/>
      <c r="C88" s="56"/>
      <c r="D88" s="56"/>
      <c r="E88" s="54"/>
    </row>
    <row r="89" spans="2:5" s="2" customFormat="1">
      <c r="B89" s="22"/>
      <c r="C89" s="56"/>
      <c r="D89" s="56"/>
      <c r="E89" s="54"/>
    </row>
    <row r="90" spans="2:5" s="2" customFormat="1">
      <c r="B90" s="22"/>
      <c r="C90" s="56"/>
      <c r="D90" s="56"/>
      <c r="E90" s="54"/>
    </row>
    <row r="91" spans="2:5" s="2" customFormat="1">
      <c r="B91" s="22"/>
      <c r="C91" s="56"/>
      <c r="D91" s="56"/>
      <c r="E91" s="54"/>
    </row>
    <row r="92" spans="2:5" s="2" customFormat="1">
      <c r="B92" s="22"/>
      <c r="C92" s="56"/>
      <c r="D92" s="56"/>
      <c r="E92" s="54"/>
    </row>
    <row r="93" spans="2:5" s="2" customFormat="1">
      <c r="B93" s="22"/>
      <c r="C93" s="56"/>
      <c r="D93" s="56"/>
      <c r="E93" s="54"/>
    </row>
    <row r="94" spans="2:5" s="2" customFormat="1">
      <c r="B94" s="22"/>
      <c r="C94" s="56"/>
      <c r="D94" s="56"/>
      <c r="E94" s="54"/>
    </row>
    <row r="95" spans="2:5" s="2" customFormat="1">
      <c r="B95" s="22"/>
      <c r="C95" s="56"/>
      <c r="D95" s="56"/>
      <c r="E95" s="54"/>
    </row>
    <row r="96" spans="2:5" s="2" customFormat="1">
      <c r="B96" s="22"/>
      <c r="C96" s="56"/>
      <c r="D96" s="56"/>
      <c r="E96" s="54"/>
    </row>
    <row r="97" spans="2:5" s="2" customFormat="1">
      <c r="B97" s="22"/>
      <c r="C97" s="56"/>
      <c r="D97" s="56"/>
      <c r="E97" s="54"/>
    </row>
    <row r="98" spans="2:5" s="2" customFormat="1">
      <c r="B98" s="22"/>
      <c r="C98" s="56"/>
      <c r="D98" s="56"/>
      <c r="E98" s="54"/>
    </row>
    <row r="99" spans="2:5" s="2" customFormat="1">
      <c r="B99" s="22"/>
      <c r="C99" s="56"/>
      <c r="D99" s="56"/>
      <c r="E99" s="54"/>
    </row>
    <row r="100" spans="2:5" s="2" customFormat="1">
      <c r="B100" s="22"/>
      <c r="C100" s="56"/>
      <c r="D100" s="56"/>
      <c r="E100" s="54"/>
    </row>
    <row r="101" spans="2:5" s="2" customFormat="1">
      <c r="B101" s="22"/>
      <c r="C101" s="56"/>
      <c r="D101" s="56"/>
      <c r="E101" s="54"/>
    </row>
    <row r="102" spans="2:5" s="2" customFormat="1">
      <c r="B102" s="22"/>
      <c r="C102" s="56"/>
      <c r="D102" s="56"/>
      <c r="E102" s="54"/>
    </row>
    <row r="103" spans="2:5" s="2" customFormat="1">
      <c r="B103" s="22"/>
      <c r="C103" s="56"/>
      <c r="D103" s="56"/>
      <c r="E103" s="54"/>
    </row>
    <row r="104" spans="2:5" s="2" customFormat="1">
      <c r="B104" s="22"/>
      <c r="C104" s="56"/>
      <c r="D104" s="56"/>
      <c r="E104" s="54"/>
    </row>
    <row r="105" spans="2:5" s="2" customFormat="1">
      <c r="B105" s="22"/>
      <c r="C105" s="56"/>
      <c r="D105" s="56"/>
      <c r="E105" s="54"/>
    </row>
    <row r="106" spans="2:5" s="2" customFormat="1">
      <c r="B106" s="22"/>
      <c r="C106" s="56"/>
      <c r="D106" s="56"/>
      <c r="E106" s="54"/>
    </row>
    <row r="107" spans="2:5" s="2" customFormat="1">
      <c r="B107" s="22"/>
      <c r="C107" s="56"/>
      <c r="D107" s="56"/>
      <c r="E107" s="54"/>
    </row>
    <row r="108" spans="2:5" s="2" customFormat="1">
      <c r="B108" s="22"/>
      <c r="C108" s="56"/>
      <c r="D108" s="56"/>
      <c r="E108" s="54"/>
    </row>
    <row r="109" spans="2:5" s="2" customFormat="1">
      <c r="B109" s="22"/>
      <c r="C109" s="56"/>
      <c r="D109" s="56"/>
      <c r="E109" s="54"/>
    </row>
    <row r="110" spans="2:5" s="2" customFormat="1">
      <c r="B110" s="22"/>
      <c r="C110" s="56"/>
      <c r="D110" s="56"/>
      <c r="E110" s="54"/>
    </row>
    <row r="111" spans="2:5" s="2" customFormat="1">
      <c r="B111" s="22"/>
      <c r="C111" s="56"/>
      <c r="D111" s="56"/>
      <c r="E111" s="54"/>
    </row>
    <row r="112" spans="2:5" s="2" customFormat="1">
      <c r="B112" s="22"/>
      <c r="C112" s="56"/>
      <c r="D112" s="56"/>
      <c r="E112" s="54"/>
    </row>
    <row r="113" spans="2:5" s="2" customFormat="1">
      <c r="B113" s="22"/>
      <c r="C113" s="56"/>
      <c r="D113" s="56"/>
      <c r="E113" s="54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>
    <oddFooter>&amp;LBürkler Management GmbH&amp;R&amp;D/MB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zoomScale="140" zoomScaleNormal="140" workbookViewId="0">
      <pane ySplit="4" topLeftCell="A11" activePane="bottomLeft" state="frozen"/>
      <selection pane="bottomLeft" activeCell="L13" sqref="L13"/>
    </sheetView>
  </sheetViews>
  <sheetFormatPr baseColWidth="10" defaultRowHeight="12.75"/>
  <cols>
    <col min="1" max="1" width="61.42578125" customWidth="1"/>
    <col min="2" max="2" width="6.5703125" style="22" customWidth="1"/>
    <col min="3" max="3" width="11.7109375" style="38" customWidth="1"/>
    <col min="4" max="4" width="6.7109375" customWidth="1"/>
    <col min="5" max="5" width="4.42578125" customWidth="1"/>
  </cols>
  <sheetData>
    <row r="1" spans="1:4" ht="18">
      <c r="A1" s="13" t="s">
        <v>91</v>
      </c>
      <c r="B1" s="128" t="s">
        <v>93</v>
      </c>
    </row>
    <row r="2" spans="1:4" ht="13.5" thickBot="1">
      <c r="A2" t="s">
        <v>88</v>
      </c>
      <c r="B2" s="146"/>
      <c r="C2" s="169"/>
    </row>
    <row r="3" spans="1:4" ht="15.75">
      <c r="A3" s="9" t="s">
        <v>89</v>
      </c>
      <c r="B3" s="23"/>
      <c r="C3" s="39"/>
      <c r="D3" s="3"/>
    </row>
    <row r="4" spans="1:4" ht="24.75" customHeight="1">
      <c r="A4" s="10" t="s">
        <v>81</v>
      </c>
      <c r="B4" s="17" t="s">
        <v>0</v>
      </c>
      <c r="C4" s="40" t="s">
        <v>2</v>
      </c>
      <c r="D4" s="34" t="s">
        <v>1</v>
      </c>
    </row>
    <row r="5" spans="1:4" ht="13.5" thickBot="1">
      <c r="A5" s="4"/>
      <c r="B5" s="18"/>
      <c r="C5" s="41"/>
      <c r="D5" s="5"/>
    </row>
    <row r="6" spans="1:4" ht="13.5" thickBot="1">
      <c r="A6" s="14" t="s">
        <v>98</v>
      </c>
      <c r="B6" s="67">
        <v>1</v>
      </c>
      <c r="C6" s="123">
        <f>'Form.4  Kalkulation+break even'!D24</f>
        <v>253987.1</v>
      </c>
      <c r="D6" s="31">
        <v>100</v>
      </c>
    </row>
    <row r="7" spans="1:4">
      <c r="A7" s="154" t="s">
        <v>129</v>
      </c>
      <c r="B7" s="67"/>
      <c r="C7" s="155"/>
      <c r="D7" s="31"/>
    </row>
    <row r="8" spans="1:4" ht="10.5" customHeight="1">
      <c r="A8" s="14"/>
      <c r="B8" s="27"/>
      <c r="C8" s="49"/>
      <c r="D8" s="31"/>
    </row>
    <row r="9" spans="1:4">
      <c r="A9" s="37" t="s">
        <v>51</v>
      </c>
      <c r="B9" s="27">
        <f>B6+1</f>
        <v>2</v>
      </c>
      <c r="C9" s="98">
        <v>-4800</v>
      </c>
      <c r="D9" s="29">
        <f>100/$C$6*C9</f>
        <v>-1.8898597605941403</v>
      </c>
    </row>
    <row r="10" spans="1:4">
      <c r="A10" s="37"/>
      <c r="B10" s="27"/>
      <c r="C10" s="42"/>
      <c r="D10" s="29"/>
    </row>
    <row r="11" spans="1:4">
      <c r="A11" s="15" t="s">
        <v>130</v>
      </c>
      <c r="B11" s="27">
        <v>4</v>
      </c>
      <c r="C11" s="99">
        <v>-15000</v>
      </c>
      <c r="D11" s="29">
        <f t="shared" ref="D11:D36" si="0">100/$C$6*C11</f>
        <v>-5.9058117518566888</v>
      </c>
    </row>
    <row r="12" spans="1:4">
      <c r="A12" s="37"/>
      <c r="B12" s="27"/>
      <c r="C12" s="42"/>
      <c r="D12" s="29"/>
    </row>
    <row r="13" spans="1:4" s="2" customFormat="1">
      <c r="A13" s="15" t="s">
        <v>106</v>
      </c>
      <c r="B13" s="27">
        <v>6</v>
      </c>
      <c r="C13" s="43">
        <f>'Form.1  Std.+Lohnkosten'!C29*-1</f>
        <v>-97500</v>
      </c>
      <c r="D13" s="29">
        <f t="shared" si="0"/>
        <v>-38.387776387068477</v>
      </c>
    </row>
    <row r="14" spans="1:4" s="2" customFormat="1">
      <c r="A14" s="131" t="s">
        <v>13</v>
      </c>
      <c r="B14" s="132">
        <f>B13+1</f>
        <v>7</v>
      </c>
      <c r="C14" s="133">
        <f>'Form.1  Std.+Lohnkosten'!C33*-1</f>
        <v>-18525</v>
      </c>
      <c r="D14" s="134">
        <f t="shared" si="0"/>
        <v>-7.2936775135430105</v>
      </c>
    </row>
    <row r="15" spans="1:4" s="2" customFormat="1">
      <c r="A15" s="131"/>
      <c r="B15" s="132"/>
      <c r="C15" s="133"/>
      <c r="D15" s="134"/>
    </row>
    <row r="16" spans="1:4" s="2" customFormat="1">
      <c r="A16" s="15" t="s">
        <v>14</v>
      </c>
      <c r="B16" s="27">
        <f>B14+1</f>
        <v>8</v>
      </c>
      <c r="C16" s="99">
        <v>-3000</v>
      </c>
      <c r="D16" s="29">
        <f t="shared" si="0"/>
        <v>-1.1811623503713378</v>
      </c>
    </row>
    <row r="17" spans="1:4" s="2" customFormat="1">
      <c r="A17" s="15"/>
      <c r="B17" s="27"/>
      <c r="C17" s="43"/>
      <c r="D17" s="29"/>
    </row>
    <row r="18" spans="1:4" s="2" customFormat="1">
      <c r="A18" s="15" t="s">
        <v>131</v>
      </c>
      <c r="B18" s="27">
        <f>B16+1</f>
        <v>9</v>
      </c>
      <c r="C18" s="99">
        <v>-30000</v>
      </c>
      <c r="D18" s="29">
        <f t="shared" si="0"/>
        <v>-11.811623503713378</v>
      </c>
    </row>
    <row r="19" spans="1:4" s="2" customFormat="1">
      <c r="A19" s="15" t="s">
        <v>132</v>
      </c>
      <c r="B19" s="67">
        <v>9</v>
      </c>
      <c r="C19" s="99">
        <v>0</v>
      </c>
      <c r="D19" s="29">
        <f t="shared" si="0"/>
        <v>0</v>
      </c>
    </row>
    <row r="20" spans="1:4" s="2" customFormat="1" ht="13.5" thickBot="1">
      <c r="A20" s="15"/>
      <c r="B20" s="67"/>
      <c r="C20" s="156"/>
      <c r="D20" s="29"/>
    </row>
    <row r="21" spans="1:4" s="2" customFormat="1" ht="13.5" thickBot="1">
      <c r="A21" s="15" t="s">
        <v>134</v>
      </c>
      <c r="B21" s="67">
        <f>B18+1</f>
        <v>10</v>
      </c>
      <c r="C21" s="119">
        <f>'Form.2  Planbilanz '!D49*-1</f>
        <v>-5736</v>
      </c>
      <c r="D21" s="29">
        <f t="shared" si="0"/>
        <v>-2.2583824139099975</v>
      </c>
    </row>
    <row r="22" spans="1:4" s="2" customFormat="1">
      <c r="A22" s="15" t="s">
        <v>133</v>
      </c>
      <c r="B22" s="27">
        <f t="shared" ref="B22:B32" si="1">B21+1</f>
        <v>11</v>
      </c>
      <c r="C22" s="99">
        <v>-6500</v>
      </c>
      <c r="D22" s="29">
        <f t="shared" si="0"/>
        <v>-2.5591850924712318</v>
      </c>
    </row>
    <row r="23" spans="1:4" s="2" customFormat="1">
      <c r="A23" s="15" t="s">
        <v>135</v>
      </c>
      <c r="B23" s="27">
        <f t="shared" si="1"/>
        <v>12</v>
      </c>
      <c r="C23" s="99">
        <v>-21000</v>
      </c>
      <c r="D23" s="29">
        <f t="shared" si="0"/>
        <v>-8.2681364525993644</v>
      </c>
    </row>
    <row r="24" spans="1:4" s="2" customFormat="1">
      <c r="A24" s="15" t="s">
        <v>97</v>
      </c>
      <c r="B24" s="27">
        <f t="shared" si="1"/>
        <v>13</v>
      </c>
      <c r="C24" s="99">
        <v>0</v>
      </c>
      <c r="D24" s="29">
        <f t="shared" si="0"/>
        <v>0</v>
      </c>
    </row>
    <row r="25" spans="1:4" s="2" customFormat="1">
      <c r="A25" s="15" t="s">
        <v>15</v>
      </c>
      <c r="B25" s="27">
        <f t="shared" si="1"/>
        <v>14</v>
      </c>
      <c r="C25" s="99">
        <v>-5500</v>
      </c>
      <c r="D25" s="29">
        <f t="shared" si="0"/>
        <v>-2.1654643090141192</v>
      </c>
    </row>
    <row r="26" spans="1:4" s="2" customFormat="1">
      <c r="A26" s="15" t="s">
        <v>75</v>
      </c>
      <c r="B26" s="27">
        <f t="shared" si="1"/>
        <v>15</v>
      </c>
      <c r="C26" s="99">
        <v>0</v>
      </c>
      <c r="D26" s="29">
        <f t="shared" si="0"/>
        <v>0</v>
      </c>
    </row>
    <row r="27" spans="1:4" s="2" customFormat="1">
      <c r="A27" s="15" t="s">
        <v>16</v>
      </c>
      <c r="B27" s="27">
        <f t="shared" si="1"/>
        <v>16</v>
      </c>
      <c r="C27" s="99">
        <v>-1500</v>
      </c>
      <c r="D27" s="29">
        <f t="shared" si="0"/>
        <v>-0.59058117518566888</v>
      </c>
    </row>
    <row r="28" spans="1:4" s="2" customFormat="1">
      <c r="A28" s="15" t="s">
        <v>17</v>
      </c>
      <c r="B28" s="27">
        <f t="shared" si="1"/>
        <v>17</v>
      </c>
      <c r="C28" s="99">
        <v>-10000</v>
      </c>
      <c r="D28" s="29">
        <f t="shared" si="0"/>
        <v>-3.9372078345711259</v>
      </c>
    </row>
    <row r="29" spans="1:4" s="2" customFormat="1">
      <c r="A29" s="15" t="s">
        <v>103</v>
      </c>
      <c r="B29" s="27">
        <f t="shared" si="1"/>
        <v>18</v>
      </c>
      <c r="C29" s="99">
        <v>-3000</v>
      </c>
      <c r="D29" s="29">
        <f t="shared" si="0"/>
        <v>-1.1811623503713378</v>
      </c>
    </row>
    <row r="30" spans="1:4" s="2" customFormat="1">
      <c r="A30" s="15" t="s">
        <v>18</v>
      </c>
      <c r="B30" s="27">
        <f t="shared" si="1"/>
        <v>19</v>
      </c>
      <c r="C30" s="99">
        <v>-4200</v>
      </c>
      <c r="D30" s="29">
        <f t="shared" si="0"/>
        <v>-1.6536272905198728</v>
      </c>
    </row>
    <row r="31" spans="1:4" s="2" customFormat="1">
      <c r="A31" s="15" t="s">
        <v>74</v>
      </c>
      <c r="B31" s="27">
        <f t="shared" si="1"/>
        <v>20</v>
      </c>
      <c r="C31" s="99">
        <v>-1200</v>
      </c>
      <c r="D31" s="29">
        <f t="shared" si="0"/>
        <v>-0.47246494014853507</v>
      </c>
    </row>
    <row r="32" spans="1:4" s="2" customFormat="1">
      <c r="A32" s="15" t="s">
        <v>100</v>
      </c>
      <c r="B32" s="27">
        <f t="shared" si="1"/>
        <v>21</v>
      </c>
      <c r="C32" s="99">
        <v>-3000</v>
      </c>
      <c r="D32" s="29">
        <f t="shared" si="0"/>
        <v>-1.1811623503713378</v>
      </c>
    </row>
    <row r="33" spans="1:4" s="2" customFormat="1">
      <c r="A33" s="15"/>
      <c r="B33" s="27"/>
      <c r="C33" s="43"/>
      <c r="D33" s="29"/>
    </row>
    <row r="34" spans="1:4" s="2" customFormat="1">
      <c r="A34" s="15" t="s">
        <v>136</v>
      </c>
      <c r="B34" s="27">
        <f>B32+1</f>
        <v>22</v>
      </c>
      <c r="C34" s="43">
        <f>SUM(C9:C32)</f>
        <v>-230461</v>
      </c>
      <c r="D34" s="29">
        <f t="shared" si="0"/>
        <v>-90.737285476309623</v>
      </c>
    </row>
    <row r="35" spans="1:4" s="2" customFormat="1">
      <c r="A35" s="15"/>
      <c r="B35" s="27"/>
      <c r="C35" s="43"/>
      <c r="D35" s="29"/>
    </row>
    <row r="36" spans="1:4" s="1" customFormat="1">
      <c r="A36" s="79" t="s">
        <v>137</v>
      </c>
      <c r="B36" s="80">
        <f>B34+1</f>
        <v>23</v>
      </c>
      <c r="C36" s="122">
        <f>C6+C34</f>
        <v>23526.100000000006</v>
      </c>
      <c r="D36" s="29">
        <f t="shared" si="0"/>
        <v>9.262714523690379</v>
      </c>
    </row>
    <row r="37" spans="1:4" s="1" customFormat="1">
      <c r="A37" s="14"/>
      <c r="B37" s="27"/>
      <c r="C37" s="49"/>
      <c r="D37" s="29"/>
    </row>
    <row r="38" spans="1:4" ht="13.5" thickBot="1">
      <c r="A38" s="12"/>
      <c r="B38" s="26"/>
      <c r="C38" s="45"/>
      <c r="D38" s="101"/>
    </row>
    <row r="39" spans="1:4">
      <c r="D39" s="100"/>
    </row>
    <row r="40" spans="1:4">
      <c r="A40" s="87" t="s">
        <v>68</v>
      </c>
      <c r="C40" s="92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>
    <oddFooter>&amp;LBürkler Management GmbH&amp;R&amp;D/MB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zoomScaleNormal="100" workbookViewId="0">
      <selection activeCell="A26" sqref="A26"/>
    </sheetView>
  </sheetViews>
  <sheetFormatPr baseColWidth="10" defaultRowHeight="12.75"/>
  <cols>
    <col min="1" max="1" width="55.5703125" customWidth="1"/>
    <col min="2" max="2" width="9.140625" style="22" customWidth="1"/>
    <col min="3" max="3" width="5.28515625" style="22" customWidth="1"/>
    <col min="4" max="4" width="10.5703125" style="38" customWidth="1"/>
    <col min="5" max="5" width="6.42578125" customWidth="1"/>
    <col min="6" max="6" width="2.42578125" customWidth="1"/>
  </cols>
  <sheetData>
    <row r="1" spans="1:5" ht="18">
      <c r="A1" s="13" t="s">
        <v>91</v>
      </c>
      <c r="B1" s="128" t="s">
        <v>94</v>
      </c>
      <c r="C1" s="21"/>
    </row>
    <row r="2" spans="1:5" ht="13.5" thickBot="1">
      <c r="A2" t="s">
        <v>88</v>
      </c>
      <c r="B2" s="146" t="s">
        <v>102</v>
      </c>
      <c r="C2" s="149"/>
    </row>
    <row r="3" spans="1:5" ht="15.75">
      <c r="A3" s="9" t="s">
        <v>138</v>
      </c>
      <c r="B3" s="23"/>
      <c r="C3" s="23"/>
      <c r="D3" s="39"/>
      <c r="E3" s="3"/>
    </row>
    <row r="4" spans="1:5" ht="24.75" customHeight="1">
      <c r="A4" s="10" t="s">
        <v>139</v>
      </c>
      <c r="B4" s="17" t="s">
        <v>0</v>
      </c>
      <c r="C4" s="17" t="s">
        <v>49</v>
      </c>
      <c r="D4" s="40" t="s">
        <v>48</v>
      </c>
      <c r="E4" s="34" t="s">
        <v>1</v>
      </c>
    </row>
    <row r="5" spans="1:5">
      <c r="A5" s="4"/>
      <c r="B5" s="18"/>
      <c r="C5" s="18"/>
      <c r="D5" s="41"/>
      <c r="E5" s="5"/>
    </row>
    <row r="6" spans="1:5">
      <c r="A6" s="14" t="s">
        <v>45</v>
      </c>
      <c r="B6" s="27"/>
      <c r="C6" s="27"/>
      <c r="D6" s="49"/>
      <c r="E6" s="31"/>
    </row>
    <row r="7" spans="1:5" s="2" customFormat="1">
      <c r="A7" s="15" t="s">
        <v>112</v>
      </c>
      <c r="B7" s="27">
        <v>1</v>
      </c>
      <c r="C7" s="27"/>
      <c r="D7" s="43">
        <f>('Form.3 Plan-ER '!C13+'Form.3 Plan-ER '!C14)/'Form.1  Std.+Lohnkosten'!C24*-1</f>
        <v>85.501105379513632</v>
      </c>
      <c r="E7" s="36"/>
    </row>
    <row r="8" spans="1:5" s="2" customFormat="1">
      <c r="A8" s="15" t="s">
        <v>113</v>
      </c>
      <c r="B8" s="27" t="s">
        <v>76</v>
      </c>
      <c r="C8" s="27"/>
      <c r="D8" s="43">
        <f>'Form.3 Plan-ER '!C11/'Form.1  Std.+Lohnkosten'!C24*-1</f>
        <v>11.053795136330139</v>
      </c>
      <c r="E8" s="36"/>
    </row>
    <row r="9" spans="1:5" s="2" customFormat="1">
      <c r="A9" s="15" t="s">
        <v>111</v>
      </c>
      <c r="B9" s="27">
        <v>2</v>
      </c>
      <c r="C9" s="27"/>
      <c r="D9" s="43">
        <f>SUM('Form.3 Plan-ER '!C16:C32)/'Form.1  Std.+Lohnkosten'!C24*-1</f>
        <v>69.739130434782609</v>
      </c>
      <c r="E9" s="36"/>
    </row>
    <row r="10" spans="1:5" s="2" customFormat="1">
      <c r="A10" s="14" t="s">
        <v>46</v>
      </c>
      <c r="B10" s="27" t="s">
        <v>140</v>
      </c>
      <c r="C10" s="27"/>
      <c r="D10" s="49">
        <f>SUM(D7:D9)</f>
        <v>166.29403095062639</v>
      </c>
      <c r="E10" s="90">
        <f>100/D26*D10</f>
        <v>88.847425715715488</v>
      </c>
    </row>
    <row r="11" spans="1:5" s="2" customFormat="1" ht="13.5" thickBot="1">
      <c r="A11" s="15" t="s">
        <v>47</v>
      </c>
      <c r="B11" s="27">
        <v>4</v>
      </c>
      <c r="C11" s="91">
        <v>0.1</v>
      </c>
      <c r="D11" s="107">
        <f>D10*C11</f>
        <v>16.629403095062639</v>
      </c>
      <c r="E11" s="90">
        <f>100/D26*D11</f>
        <v>8.8847425715715485</v>
      </c>
    </row>
    <row r="12" spans="1:5" s="2" customFormat="1" ht="18.75" thickBot="1">
      <c r="A12" s="124" t="s">
        <v>85</v>
      </c>
      <c r="B12" s="27" t="s">
        <v>50</v>
      </c>
      <c r="C12" s="67"/>
      <c r="D12" s="125">
        <f>SUM(D10:D11)</f>
        <v>182.92343404568902</v>
      </c>
      <c r="E12" s="36">
        <f>100/D26*D12</f>
        <v>97.732168287287038</v>
      </c>
    </row>
    <row r="13" spans="1:5" s="2" customFormat="1" ht="15">
      <c r="A13" s="135" t="s">
        <v>141</v>
      </c>
      <c r="B13" s="27"/>
      <c r="C13" s="27"/>
      <c r="D13" s="88"/>
      <c r="E13" s="36"/>
    </row>
    <row r="14" spans="1:5" s="2" customFormat="1">
      <c r="A14" s="15"/>
      <c r="B14" s="27"/>
      <c r="C14" s="27"/>
      <c r="D14" s="43"/>
      <c r="E14" s="36"/>
    </row>
    <row r="15" spans="1:5" s="2" customFormat="1">
      <c r="A15" s="14" t="s">
        <v>56</v>
      </c>
      <c r="B15" s="27"/>
      <c r="C15" s="27"/>
      <c r="D15" s="43"/>
      <c r="E15" s="36"/>
    </row>
    <row r="16" spans="1:5" s="2" customFormat="1">
      <c r="A16" s="15" t="s">
        <v>52</v>
      </c>
      <c r="B16" s="27">
        <v>6</v>
      </c>
      <c r="C16" s="27"/>
      <c r="D16" s="43">
        <f>'Form.3 Plan-ER '!C9*-1</f>
        <v>4800</v>
      </c>
      <c r="E16" s="36"/>
    </row>
    <row r="17" spans="1:5" s="2" customFormat="1">
      <c r="A17" s="15" t="s">
        <v>53</v>
      </c>
      <c r="B17" s="27" t="s">
        <v>61</v>
      </c>
      <c r="C17" s="27"/>
      <c r="D17" s="43">
        <f>D16/'Form.1  Std.+Lohnkosten'!C24</f>
        <v>3.5372144436256447</v>
      </c>
      <c r="E17" s="36"/>
    </row>
    <row r="18" spans="1:5" s="2" customFormat="1" ht="13.5" thickBot="1">
      <c r="A18" s="15" t="s">
        <v>70</v>
      </c>
      <c r="B18" s="27">
        <v>8</v>
      </c>
      <c r="C18" s="91">
        <v>0.2</v>
      </c>
      <c r="D18" s="43">
        <f>D17*C18</f>
        <v>0.70744288872512895</v>
      </c>
      <c r="E18" s="90">
        <f>100/D26*D18</f>
        <v>0.37797195211882806</v>
      </c>
    </row>
    <row r="19" spans="1:5" s="2" customFormat="1" ht="15.75" thickBot="1">
      <c r="A19" s="126" t="s">
        <v>55</v>
      </c>
      <c r="B19" s="27" t="s">
        <v>54</v>
      </c>
      <c r="C19" s="67"/>
      <c r="D19" s="127">
        <f>SUM(D17:D18)</f>
        <v>4.2446573323507737</v>
      </c>
      <c r="E19" s="36">
        <f>100/D26*D19</f>
        <v>2.2678317127129684</v>
      </c>
    </row>
    <row r="20" spans="1:5" s="2" customFormat="1">
      <c r="A20" s="15"/>
      <c r="B20" s="27"/>
      <c r="C20" s="27"/>
      <c r="D20" s="43"/>
      <c r="E20" s="36"/>
    </row>
    <row r="21" spans="1:5" s="2" customFormat="1">
      <c r="A21" s="14" t="s">
        <v>57</v>
      </c>
      <c r="B21" s="27"/>
      <c r="C21" s="27"/>
      <c r="D21" s="43"/>
      <c r="E21" s="36"/>
    </row>
    <row r="22" spans="1:5" s="2" customFormat="1">
      <c r="A22" s="15" t="s">
        <v>58</v>
      </c>
      <c r="B22" s="27" t="s">
        <v>62</v>
      </c>
      <c r="C22" s="27"/>
      <c r="D22" s="43">
        <f>D12*'Form.1  Std.+Lohnkosten'!C24</f>
        <v>248227.1</v>
      </c>
      <c r="E22" s="36"/>
    </row>
    <row r="23" spans="1:5" s="2" customFormat="1">
      <c r="A23" s="15" t="s">
        <v>59</v>
      </c>
      <c r="B23" s="27" t="s">
        <v>63</v>
      </c>
      <c r="C23" s="27"/>
      <c r="D23" s="43">
        <f>D19*'Form.1  Std.+Lohnkosten'!C24</f>
        <v>5760</v>
      </c>
      <c r="E23" s="36"/>
    </row>
    <row r="24" spans="1:5" s="2" customFormat="1">
      <c r="A24" s="15" t="s">
        <v>79</v>
      </c>
      <c r="B24" s="62" t="s">
        <v>78</v>
      </c>
      <c r="C24" s="27"/>
      <c r="D24" s="49">
        <f>SUM(D22:D23)</f>
        <v>253987.1</v>
      </c>
      <c r="E24" s="36"/>
    </row>
    <row r="25" spans="1:5" s="2" customFormat="1" ht="13.5" thickBot="1">
      <c r="A25" s="15"/>
      <c r="B25" s="27"/>
      <c r="C25" s="27"/>
      <c r="D25" s="43"/>
      <c r="E25" s="36"/>
    </row>
    <row r="26" spans="1:5" s="2" customFormat="1" ht="18.75" thickBot="1">
      <c r="A26" s="136" t="s">
        <v>60</v>
      </c>
      <c r="B26" s="109" t="s">
        <v>64</v>
      </c>
      <c r="C26" s="108"/>
      <c r="D26" s="137">
        <f>D24/'Form.1  Std.+Lohnkosten'!C24</f>
        <v>187.1680913780398</v>
      </c>
      <c r="E26" s="86">
        <v>100</v>
      </c>
    </row>
    <row r="27" spans="1:5" s="2" customFormat="1">
      <c r="A27" s="15"/>
      <c r="B27" s="27"/>
      <c r="C27" s="27"/>
      <c r="D27" s="43"/>
      <c r="E27" s="36"/>
    </row>
    <row r="28" spans="1:5" s="2" customFormat="1">
      <c r="A28" s="15" t="s">
        <v>69</v>
      </c>
      <c r="B28" s="27"/>
      <c r="C28" s="27"/>
      <c r="D28" s="110"/>
      <c r="E28" s="36"/>
    </row>
    <row r="29" spans="1:5" s="2" customFormat="1">
      <c r="A29" s="15"/>
      <c r="B29" s="27"/>
      <c r="C29" s="27"/>
      <c r="D29" s="110"/>
      <c r="E29" s="36"/>
    </row>
    <row r="30" spans="1:5" s="2" customFormat="1">
      <c r="A30" s="52"/>
      <c r="B30" s="24"/>
      <c r="C30" s="24"/>
      <c r="D30" s="44"/>
      <c r="E30" s="11"/>
    </row>
    <row r="31" spans="1:5" s="2" customFormat="1">
      <c r="A31" s="75" t="s">
        <v>87</v>
      </c>
      <c r="B31" s="76">
        <v>20</v>
      </c>
      <c r="C31" s="77"/>
      <c r="D31" s="77">
        <f>'Form.1  Std.+Lohnkosten'!C24</f>
        <v>1357</v>
      </c>
      <c r="E31" s="78"/>
    </row>
    <row r="32" spans="1:5" s="106" customFormat="1" ht="12" thickBot="1">
      <c r="A32" s="102" t="s">
        <v>104</v>
      </c>
      <c r="B32" s="103"/>
      <c r="C32" s="103"/>
      <c r="D32" s="104">
        <f>D31/50/5</f>
        <v>5.4279999999999999</v>
      </c>
      <c r="E32" s="105"/>
    </row>
    <row r="33" spans="1:4" s="2" customFormat="1">
      <c r="B33" s="22"/>
      <c r="C33" s="22"/>
      <c r="D33" s="54"/>
    </row>
    <row r="34" spans="1:4" s="2" customFormat="1">
      <c r="A34" s="87" t="s">
        <v>66</v>
      </c>
      <c r="B34" s="22"/>
      <c r="C34" s="92"/>
      <c r="D34" s="54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>
    <oddFooter>&amp;LBürkler Management GmbH&amp;R&amp;D/MB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Form.1  Std.+Lohnkosten</vt:lpstr>
      <vt:lpstr>Form.2  Planbilanz </vt:lpstr>
      <vt:lpstr>Form.3 Plan-ER </vt:lpstr>
      <vt:lpstr>Form.4  Kalkulation+break even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 Bürkler</dc:creator>
  <cp:lastModifiedBy>Küttel Isabelle</cp:lastModifiedBy>
  <cp:lastPrinted>2017-09-18T12:37:16Z</cp:lastPrinted>
  <dcterms:created xsi:type="dcterms:W3CDTF">2007-10-01T06:06:44Z</dcterms:created>
  <dcterms:modified xsi:type="dcterms:W3CDTF">2017-11-15T14:21:53Z</dcterms:modified>
</cp:coreProperties>
</file>